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'Бюджет'!#REF!</definedName>
    <definedName name="Z_5CF03137_6525_4584_96D6_A7F274BA8A32_.wvu.PrintArea" localSheetId="0" hidden="1">'Бюджет'!$A$1:$E$56</definedName>
    <definedName name="Z_95823A62_4346_4A22_817A_96258D5AD6CA_.wvu.PrintArea" localSheetId="0" hidden="1">'Бюджет'!$A$1:$E$56</definedName>
    <definedName name="Z_998EC951_6B3C_41A1_B4B1_E68681311ED8_.wvu.PrintArea" localSheetId="0" hidden="1">'Бюджет'!$A$1:$E$56</definedName>
    <definedName name="Z_A636FB91_CE28_4319_9FC1_0DD6D31535A1_.wvu.PrintArea" localSheetId="0" hidden="1">'Бюджет'!$A$1:$E$56</definedName>
    <definedName name="Z_CF40E147_B210_48D4_8706_4C251CF5D2B3_.wvu.PrintArea" localSheetId="0" hidden="1">'Бюджет'!$A$1:$E$56</definedName>
    <definedName name="Z_E4CEA597_7895_4FE7_9CF9_F354AF4160EE_.wvu.PrintArea" localSheetId="0" hidden="1">'Бюджет'!$A$1:$E$56</definedName>
    <definedName name="Z_FE2495BA_FB8D_4303_B48E_6F1A27F7EB40_.wvu.PrintArea" localSheetId="0" hidden="1">'Бюджет'!$A$1:$E$56</definedName>
    <definedName name="_xlnm.Print_Area" localSheetId="0">'Бюджет'!$A$1:$E$56</definedName>
  </definedNames>
  <calcPr fullCalcOnLoad="1"/>
</workbook>
</file>

<file path=xl/sharedStrings.xml><?xml version="1.0" encoding="utf-8"?>
<sst xmlns="http://schemas.openxmlformats.org/spreadsheetml/2006/main" count="97" uniqueCount="97">
  <si>
    <t>КФСР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</si>
  <si>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</si>
  <si>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</si>
  <si>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</si>
  <si>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</si>
  <si>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</si>
  <si>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</si>
  <si>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</si>
  <si>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</si>
  <si>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</si>
  <si>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</si>
  <si>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</si>
  <si>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</si>
  <si>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</si>
  <si>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</si>
  <si>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</si>
  <si>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</si>
  <si>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</si>
  <si>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</si>
  <si>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</si>
  <si>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</si>
  <si>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</si>
  <si>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</si>
  <si>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</si>
  <si>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</si>
  <si>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</si>
  <si>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</si>
  <si>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</si>
  <si>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</si>
  <si>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</si>
  <si>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</si>
  <si>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</si>
  <si>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</si>
  <si>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</si>
  <si>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</si>
  <si>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</si>
  <si>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</si>
  <si>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</si>
  <si>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</si>
  <si>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</si>
  <si>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</si>
  <si>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</si>
  <si>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</si>
  <si>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</si>
  <si>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</si>
  <si>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</si>
  <si>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</si>
  <si>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</si>
  <si>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</si>
  <si>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</si>
  <si>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</si>
  <si>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</si>
  <si>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</si>
  <si>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</si>
  <si>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</si>
  <si>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</si>
  <si>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</si>
  <si>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</si>
  <si>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</si>
  <si>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</si>
  <si>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</si>
  <si>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</si>
  <si>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</si>
  <si>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</si>
  <si>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</si>
  <si>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</si>
  <si>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</si>
  <si>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</si>
  <si>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</si>
  <si>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</si>
  <si>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</si>
  <si>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</si>
  <si>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</si>
  <si>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</si>
  <si>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</si>
  <si>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</si>
  <si>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</si>
  <si>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Наименование</t>
  </si>
  <si>
    <t>Дополнительное образование детей</t>
  </si>
  <si>
    <t>0703</t>
  </si>
  <si>
    <t>0111</t>
  </si>
  <si>
    <t>Резервные фонды</t>
  </si>
  <si>
    <t xml:space="preserve">ПРИЛОЖЕНИЕ 6 </t>
  </si>
  <si>
    <t>тыс.рублей</t>
  </si>
  <si>
    <t>Молодежная политика</t>
  </si>
  <si>
    <t>0105</t>
  </si>
  <si>
    <t>Судебная система</t>
  </si>
  <si>
    <t>2021 год</t>
  </si>
  <si>
    <t>2022 год</t>
  </si>
  <si>
    <t>0107</t>
  </si>
  <si>
    <t>Обеспечение проведения выборов и референдумов</t>
  </si>
  <si>
    <t>Начальник финансового управления администрации Копейского городского округа</t>
  </si>
  <si>
    <t>Ю.А. Рамих</t>
  </si>
  <si>
    <t xml:space="preserve"> к бюджету Копейского городского округа на 2021 год и плановый период 2022 и 2023 годов</t>
  </si>
  <si>
    <t>РАСПРЕДЕЛЕНИЕ БЮДЖЕТНЫХ АССИГНОВАНИЙ ПО РАЗДЕЛАМ И ПОДРАЗДЕЛАМ КЛАССИФИКАЦИИ РАСХОДОВ БЮДЖЕТА КОПЕЙСКОГО ГОРОДСКОГО ОКРУГА НА 2021 ГОД И ПЛАНОВЫЙ ПЕРИОД 2022 и 2023 ГОДОВ</t>
  </si>
  <si>
    <t>2023 год</t>
  </si>
  <si>
    <t>0310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</si>
</sst>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0.0"/>
    <numFmt numFmtId="187" formatCode="_(* #,##0.0_);_(* \(#,##0.0\);_(* &quot;-&quot;??_);_(@_)"/>
    <numFmt numFmtId="188" formatCode="_-* #,##0.0_р_._-;\-* #,##0.0_р_._-;_-* &quot;-&quot;??_р_._-;_-@_-"/>
  </numFmts>
  <fonts count="4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179" fontId="1" fillId="33" borderId="0" xfId="60" applyFont="1" applyFill="1" applyAlignment="1">
      <alignment horizontal="right"/>
    </xf>
    <xf numFmtId="179" fontId="1" fillId="0" borderId="0" xfId="60" applyFont="1" applyAlignment="1">
      <alignment horizontal="right"/>
    </xf>
    <xf numFmtId="0" fontId="1" fillId="33" borderId="0" xfId="0" applyFont="1" applyFill="1" applyAlignment="1">
      <alignment horizontal="right"/>
    </xf>
    <xf numFmtId="49" fontId="3" fillId="0" borderId="0" xfId="0" applyNumberFormat="1" applyFont="1" applyBorder="1" applyAlignment="1">
      <alignment horizontal="center"/>
    </xf>
    <xf numFmtId="179" fontId="3" fillId="0" borderId="0" xfId="60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 wrapText="1"/>
      <protection/>
    </xf>
    <xf numFmtId="181" fontId="2" fillId="0" borderId="0" xfId="0" applyNumberFormat="1" applyFont="1" applyBorder="1" applyAlignment="1" applyProtection="1">
      <alignment wrapText="1"/>
      <protection/>
    </xf>
    <xf numFmtId="181" fontId="2" fillId="0" borderId="0" xfId="0" applyNumberFormat="1" applyFont="1" applyBorder="1" applyAlignment="1" applyProtection="1">
      <alignment horizontal="right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81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181" fontId="2" fillId="0" borderId="11" xfId="60" applyNumberFormat="1" applyFont="1" applyBorder="1" applyAlignment="1" applyProtection="1">
      <alignment horizontal="right" vertical="center" wrapText="1"/>
      <protection/>
    </xf>
    <xf numFmtId="0" fontId="1" fillId="33" borderId="0" xfId="0" applyFont="1" applyFill="1" applyAlignment="1">
      <alignment horizontal="left"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181" fontId="2" fillId="0" borderId="12" xfId="60" applyNumberFormat="1" applyFont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87" fontId="2" fillId="33" borderId="0" xfId="0" applyNumberFormat="1" applyFont="1" applyFill="1" applyAlignment="1">
      <alignment horizontal="right"/>
    </xf>
    <xf numFmtId="179" fontId="2" fillId="0" borderId="11" xfId="60" applyNumberFormat="1" applyFont="1" applyBorder="1" applyAlignment="1" applyProtection="1">
      <alignment horizontal="righ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181" fontId="2" fillId="33" borderId="12" xfId="6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/>
    </xf>
    <xf numFmtId="181" fontId="2" fillId="33" borderId="11" xfId="6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>
      <alignment/>
    </xf>
    <xf numFmtId="181" fontId="2" fillId="34" borderId="11" xfId="60" applyNumberFormat="1" applyFont="1" applyFill="1" applyBorder="1" applyAlignment="1" applyProtection="1">
      <alignment horizontal="right" vertical="center" wrapText="1"/>
      <protection/>
    </xf>
    <xf numFmtId="181" fontId="2" fillId="34" borderId="12" xfId="60" applyNumberFormat="1" applyFont="1" applyFill="1" applyBorder="1" applyAlignment="1" applyProtection="1">
      <alignment horizontal="right" vertical="center" wrapText="1"/>
      <protection/>
    </xf>
    <xf numFmtId="181" fontId="2" fillId="34" borderId="14" xfId="60" applyNumberFormat="1" applyFont="1" applyFill="1" applyBorder="1" applyAlignment="1" applyProtection="1">
      <alignment horizontal="right" vertical="center" wrapText="1"/>
      <protection/>
    </xf>
    <xf numFmtId="171" fontId="2" fillId="0" borderId="0" xfId="0" applyNumberFormat="1" applyFont="1" applyAlignment="1">
      <alignment horizontal="right"/>
    </xf>
    <xf numFmtId="188" fontId="2" fillId="0" borderId="0" xfId="0" applyNumberFormat="1" applyFont="1" applyAlignment="1">
      <alignment horizontal="right"/>
    </xf>
    <xf numFmtId="181" fontId="2" fillId="0" borderId="11" xfId="6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/>
    </xf>
    <xf numFmtId="179" fontId="1" fillId="0" borderId="0" xfId="60" applyFont="1" applyAlignment="1">
      <alignment horizontal="center" wrapText="1"/>
    </xf>
    <xf numFmtId="181" fontId="1" fillId="0" borderId="0" xfId="0" applyNumberFormat="1" applyFont="1" applyAlignment="1">
      <alignment horizontal="center"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7"/>
  <sheetViews>
    <sheetView showGridLines="0" tabSelected="1" zoomScalePageLayoutView="0" workbookViewId="0" topLeftCell="A1">
      <selection activeCell="K52" sqref="K52"/>
    </sheetView>
  </sheetViews>
  <sheetFormatPr defaultColWidth="9.140625" defaultRowHeight="12.75" customHeight="1" outlineLevelRow="1"/>
  <cols>
    <col min="1" max="1" width="47.57421875" style="9" customWidth="1"/>
    <col min="2" max="2" width="11.140625" style="9" customWidth="1"/>
    <col min="3" max="3" width="18.421875" style="10" customWidth="1"/>
    <col min="4" max="4" width="18.28125" style="10" customWidth="1"/>
    <col min="5" max="5" width="19.00390625" style="10" customWidth="1"/>
    <col min="6" max="6" width="12.8515625" style="9" customWidth="1"/>
    <col min="7" max="16384" width="9.140625" style="9" customWidth="1"/>
  </cols>
  <sheetData>
    <row r="1" spans="4:5" ht="21.75" customHeight="1">
      <c r="D1" s="43" t="s">
        <v>82</v>
      </c>
      <c r="E1" s="43"/>
    </row>
    <row r="2" spans="4:5" ht="37.5" customHeight="1">
      <c r="D2" s="42" t="s">
        <v>93</v>
      </c>
      <c r="E2" s="42"/>
    </row>
    <row r="3" spans="4:5" ht="35.25" customHeight="1">
      <c r="D3" s="42"/>
      <c r="E3" s="42"/>
    </row>
    <row r="5" spans="1:5" ht="59.25" customHeight="1">
      <c r="A5" s="46" t="s">
        <v>94</v>
      </c>
      <c r="B5" s="46"/>
      <c r="C5" s="46"/>
      <c r="D5" s="46"/>
      <c r="E5" s="46"/>
    </row>
    <row r="7" spans="2:5" ht="12.75">
      <c r="B7" s="44"/>
      <c r="C7" s="45"/>
      <c r="D7" s="45"/>
      <c r="E7" s="45"/>
    </row>
    <row r="8" spans="1:5" ht="15.75">
      <c r="A8" s="12"/>
      <c r="B8" s="12"/>
      <c r="C8" s="13"/>
      <c r="D8" s="13"/>
      <c r="E8" s="14" t="s">
        <v>83</v>
      </c>
    </row>
    <row r="9" spans="1:5" ht="15.75">
      <c r="A9" s="15" t="s">
        <v>77</v>
      </c>
      <c r="B9" s="15" t="s">
        <v>0</v>
      </c>
      <c r="C9" s="16" t="s">
        <v>87</v>
      </c>
      <c r="D9" s="16" t="s">
        <v>88</v>
      </c>
      <c r="E9" s="16" t="s">
        <v>95</v>
      </c>
    </row>
    <row r="10" spans="1:5" s="21" customFormat="1" ht="15.75">
      <c r="A10" s="23" t="s">
        <v>3</v>
      </c>
      <c r="B10" s="24" t="s">
        <v>2</v>
      </c>
      <c r="C10" s="25">
        <f>C11+C12+C13+C15+C16+C17+C18+C14</f>
        <v>205746.30000000002</v>
      </c>
      <c r="D10" s="25">
        <f>D11+D12+D13+D15+D16+D17+D18+D14</f>
        <v>249549.6</v>
      </c>
      <c r="E10" s="25">
        <f>E11+E12+E13+E15+E16+E17+E18+E14</f>
        <v>250736.7</v>
      </c>
    </row>
    <row r="11" spans="1:5" ht="47.25" outlineLevel="1">
      <c r="A11" s="17" t="s">
        <v>5</v>
      </c>
      <c r="B11" s="18" t="s">
        <v>4</v>
      </c>
      <c r="C11" s="19">
        <v>2157.3</v>
      </c>
      <c r="D11" s="19">
        <v>2157.3</v>
      </c>
      <c r="E11" s="19">
        <v>2157.3</v>
      </c>
    </row>
    <row r="12" spans="1:5" ht="63" outlineLevel="1">
      <c r="A12" s="17" t="s">
        <v>7</v>
      </c>
      <c r="B12" s="18" t="s">
        <v>6</v>
      </c>
      <c r="C12" s="19">
        <v>6548.2</v>
      </c>
      <c r="D12" s="19">
        <f>6574.2</f>
        <v>6574.2</v>
      </c>
      <c r="E12" s="19">
        <f>6601.1</f>
        <v>6601.1</v>
      </c>
    </row>
    <row r="13" spans="1:5" ht="78.75" outlineLevel="1">
      <c r="A13" s="17" t="s">
        <v>9</v>
      </c>
      <c r="B13" s="18" t="s">
        <v>8</v>
      </c>
      <c r="C13" s="19">
        <v>95471.9</v>
      </c>
      <c r="D13" s="19">
        <v>91797.1</v>
      </c>
      <c r="E13" s="19">
        <v>92042.4</v>
      </c>
    </row>
    <row r="14" spans="1:5" ht="15.75" outlineLevel="1">
      <c r="A14" s="17" t="s">
        <v>86</v>
      </c>
      <c r="B14" s="18" t="s">
        <v>85</v>
      </c>
      <c r="C14" s="19">
        <v>28.6</v>
      </c>
      <c r="D14" s="19">
        <v>169.5</v>
      </c>
      <c r="E14" s="19">
        <v>11.6</v>
      </c>
    </row>
    <row r="15" spans="1:5" ht="63" outlineLevel="1">
      <c r="A15" s="17" t="s">
        <v>11</v>
      </c>
      <c r="B15" s="18" t="s">
        <v>10</v>
      </c>
      <c r="C15" s="19">
        <v>30021.2</v>
      </c>
      <c r="D15" s="19">
        <f>5676.8+24386.6</f>
        <v>30063.399999999998</v>
      </c>
      <c r="E15" s="19">
        <f>5688.8+24418.4</f>
        <v>30107.2</v>
      </c>
    </row>
    <row r="16" spans="1:5" ht="31.5" outlineLevel="1">
      <c r="A16" s="26" t="s">
        <v>90</v>
      </c>
      <c r="B16" s="18" t="s">
        <v>89</v>
      </c>
      <c r="C16" s="19">
        <v>743.4</v>
      </c>
      <c r="D16" s="28">
        <v>0</v>
      </c>
      <c r="E16" s="28">
        <v>0</v>
      </c>
    </row>
    <row r="17" spans="1:5" ht="15.75" outlineLevel="1">
      <c r="A17" s="17" t="s">
        <v>81</v>
      </c>
      <c r="B17" s="18" t="s">
        <v>80</v>
      </c>
      <c r="C17" s="19">
        <v>3000</v>
      </c>
      <c r="D17" s="19">
        <v>3000</v>
      </c>
      <c r="E17" s="19">
        <v>3000</v>
      </c>
    </row>
    <row r="18" spans="1:5" ht="15.75" outlineLevel="1">
      <c r="A18" s="17" t="s">
        <v>13</v>
      </c>
      <c r="B18" s="18" t="s">
        <v>12</v>
      </c>
      <c r="C18" s="34">
        <f>69051.2-1275.5</f>
        <v>67775.7</v>
      </c>
      <c r="D18" s="19">
        <v>115788.1</v>
      </c>
      <c r="E18" s="19">
        <v>116817.1</v>
      </c>
    </row>
    <row r="19" spans="1:6" s="21" customFormat="1" ht="31.5">
      <c r="A19" s="23" t="s">
        <v>15</v>
      </c>
      <c r="B19" s="24" t="s">
        <v>14</v>
      </c>
      <c r="C19" s="35">
        <f>C20+C21+C22</f>
        <v>17184</v>
      </c>
      <c r="D19" s="35">
        <f>D20+D21+D22</f>
        <v>17061.5</v>
      </c>
      <c r="E19" s="35">
        <f>E20+E21+E22</f>
        <v>16333.5</v>
      </c>
      <c r="F19" s="31"/>
    </row>
    <row r="20" spans="1:6" ht="15.75" outlineLevel="1">
      <c r="A20" s="17" t="s">
        <v>17</v>
      </c>
      <c r="B20" s="18" t="s">
        <v>16</v>
      </c>
      <c r="C20" s="34">
        <v>3833.9</v>
      </c>
      <c r="D20" s="34">
        <v>3950.7</v>
      </c>
      <c r="E20" s="34">
        <v>3229</v>
      </c>
      <c r="F20" s="33"/>
    </row>
    <row r="21" spans="1:6" ht="47.25" outlineLevel="1">
      <c r="A21" s="17" t="s">
        <v>19</v>
      </c>
      <c r="B21" s="18" t="s">
        <v>18</v>
      </c>
      <c r="C21" s="34">
        <v>12650.1</v>
      </c>
      <c r="D21" s="34">
        <f>12610.8</f>
        <v>12610.8</v>
      </c>
      <c r="E21" s="34">
        <f>12604.5</f>
        <v>12604.5</v>
      </c>
      <c r="F21" s="33"/>
    </row>
    <row r="22" spans="1:6" ht="15.75" outlineLevel="1">
      <c r="A22" s="29"/>
      <c r="B22" s="18" t="s">
        <v>96</v>
      </c>
      <c r="C22" s="36">
        <v>700</v>
      </c>
      <c r="D22" s="36">
        <v>500</v>
      </c>
      <c r="E22" s="36">
        <v>500</v>
      </c>
      <c r="F22" s="33"/>
    </row>
    <row r="23" spans="1:6" ht="15.75">
      <c r="A23" s="23" t="s">
        <v>21</v>
      </c>
      <c r="B23" s="24" t="s">
        <v>20</v>
      </c>
      <c r="C23" s="30">
        <f>C24+C25+C26+C27</f>
        <v>272756.5</v>
      </c>
      <c r="D23" s="30">
        <f>D24+D25+D26+D27</f>
        <v>147601.90000000002</v>
      </c>
      <c r="E23" s="30">
        <f>E24+E25+E26+E27</f>
        <v>146857.00000000003</v>
      </c>
      <c r="F23" s="33"/>
    </row>
    <row r="24" spans="1:6" ht="15.75" outlineLevel="1">
      <c r="A24" s="17" t="s">
        <v>23</v>
      </c>
      <c r="B24" s="18" t="s">
        <v>22</v>
      </c>
      <c r="C24" s="32">
        <v>391.4</v>
      </c>
      <c r="D24" s="32">
        <v>391.4</v>
      </c>
      <c r="E24" s="32">
        <v>391.4</v>
      </c>
      <c r="F24" s="33"/>
    </row>
    <row r="25" spans="1:6" ht="15.75" outlineLevel="1">
      <c r="A25" s="17" t="s">
        <v>25</v>
      </c>
      <c r="B25" s="18" t="s">
        <v>24</v>
      </c>
      <c r="C25" s="32">
        <v>59205.6</v>
      </c>
      <c r="D25" s="32">
        <v>10399.7</v>
      </c>
      <c r="E25" s="32">
        <v>10399.7</v>
      </c>
      <c r="F25" s="33"/>
    </row>
    <row r="26" spans="1:5" ht="15.75" outlineLevel="1">
      <c r="A26" s="17" t="s">
        <v>27</v>
      </c>
      <c r="B26" s="18" t="s">
        <v>26</v>
      </c>
      <c r="C26" s="19">
        <f>211094.6+831.8-1070</f>
        <v>210856.4</v>
      </c>
      <c r="D26" s="19">
        <v>135409.6</v>
      </c>
      <c r="E26" s="19">
        <v>134664.7</v>
      </c>
    </row>
    <row r="27" spans="1:5" ht="31.5" outlineLevel="1">
      <c r="A27" s="17" t="s">
        <v>29</v>
      </c>
      <c r="B27" s="18" t="s">
        <v>28</v>
      </c>
      <c r="C27" s="39">
        <f>600+1703.1</f>
        <v>2303.1</v>
      </c>
      <c r="D27" s="19">
        <f>600+801.2</f>
        <v>1401.2</v>
      </c>
      <c r="E27" s="19">
        <f>600+801.2</f>
        <v>1401.2</v>
      </c>
    </row>
    <row r="28" spans="1:5" s="21" customFormat="1" ht="31.5">
      <c r="A28" s="23" t="s">
        <v>31</v>
      </c>
      <c r="B28" s="24" t="s">
        <v>30</v>
      </c>
      <c r="C28" s="25">
        <f>C29+C30+C31+C32</f>
        <v>726312.8</v>
      </c>
      <c r="D28" s="25">
        <f>D29+D30+D31+D32</f>
        <v>666857.6000000001</v>
      </c>
      <c r="E28" s="25">
        <f>E29+E30+E31+E32</f>
        <v>895578.9</v>
      </c>
    </row>
    <row r="29" spans="1:5" ht="15.75" outlineLevel="1">
      <c r="A29" s="17" t="s">
        <v>33</v>
      </c>
      <c r="B29" s="18" t="s">
        <v>32</v>
      </c>
      <c r="C29" s="34">
        <f>508668.9+1275.5</f>
        <v>509944.4</v>
      </c>
      <c r="D29" s="34">
        <f>6000+411939.9</f>
        <v>417939.9</v>
      </c>
      <c r="E29" s="34">
        <f>1000+605717</f>
        <v>606717</v>
      </c>
    </row>
    <row r="30" spans="1:5" ht="15.75" outlineLevel="1">
      <c r="A30" s="17" t="s">
        <v>35</v>
      </c>
      <c r="B30" s="18" t="s">
        <v>34</v>
      </c>
      <c r="C30" s="19">
        <f>33864.1+6240.5+300</f>
        <v>40404.6</v>
      </c>
      <c r="D30" s="19">
        <f>62854.1+1174.8</f>
        <v>64028.9</v>
      </c>
      <c r="E30" s="19">
        <f>102551+1174.8+606.1</f>
        <v>104331.90000000001</v>
      </c>
    </row>
    <row r="31" spans="1:5" ht="15.75" outlineLevel="1">
      <c r="A31" s="17" t="s">
        <v>37</v>
      </c>
      <c r="B31" s="18" t="s">
        <v>36</v>
      </c>
      <c r="C31" s="19">
        <f>119349+1070-13300</f>
        <v>107119</v>
      </c>
      <c r="D31" s="19">
        <v>102726.9</v>
      </c>
      <c r="E31" s="19">
        <v>102305.9</v>
      </c>
    </row>
    <row r="32" spans="1:5" ht="31.5" outlineLevel="1">
      <c r="A32" s="17" t="s">
        <v>39</v>
      </c>
      <c r="B32" s="18" t="s">
        <v>38</v>
      </c>
      <c r="C32" s="19">
        <v>68844.8</v>
      </c>
      <c r="D32" s="19">
        <f>76840.4+5321.5</f>
        <v>82161.9</v>
      </c>
      <c r="E32" s="19">
        <f>76902.6+5321.5</f>
        <v>82224.1</v>
      </c>
    </row>
    <row r="33" spans="1:5" s="21" customFormat="1" ht="15.75">
      <c r="A33" s="23" t="s">
        <v>41</v>
      </c>
      <c r="B33" s="24" t="s">
        <v>40</v>
      </c>
      <c r="C33" s="25">
        <f>C34+C35+C36+C37+C38+C39</f>
        <v>2924639.5999999996</v>
      </c>
      <c r="D33" s="25">
        <f>D34+D35+D36+D37+D38+D39</f>
        <v>2622840.2999999993</v>
      </c>
      <c r="E33" s="25">
        <f>E34+E35+E36+E37+E38+E39</f>
        <v>2675293.3000000003</v>
      </c>
    </row>
    <row r="34" spans="1:5" ht="15.75" outlineLevel="1">
      <c r="A34" s="17" t="s">
        <v>43</v>
      </c>
      <c r="B34" s="18" t="s">
        <v>42</v>
      </c>
      <c r="C34" s="19">
        <v>1356598.9</v>
      </c>
      <c r="D34" s="19">
        <f>204417.2+917889.7</f>
        <v>1122306.9</v>
      </c>
      <c r="E34" s="19">
        <f>200625.6+937379.7</f>
        <v>1138005.3</v>
      </c>
    </row>
    <row r="35" spans="1:7" ht="15.75" outlineLevel="1">
      <c r="A35" s="17" t="s">
        <v>45</v>
      </c>
      <c r="B35" s="18" t="s">
        <v>44</v>
      </c>
      <c r="C35" s="19">
        <f>1311004.6+28</f>
        <v>1311032.6</v>
      </c>
      <c r="D35" s="19">
        <v>1267606.9</v>
      </c>
      <c r="E35" s="19">
        <v>1301544.1</v>
      </c>
      <c r="G35" s="10"/>
    </row>
    <row r="36" spans="1:7" ht="15.75" outlineLevel="1">
      <c r="A36" s="17" t="s">
        <v>78</v>
      </c>
      <c r="B36" s="18" t="s">
        <v>79</v>
      </c>
      <c r="C36" s="19">
        <v>168549.3</v>
      </c>
      <c r="D36" s="19">
        <f>64914.4+78796.6</f>
        <v>143711</v>
      </c>
      <c r="E36" s="19">
        <f>67698.4+78796.6</f>
        <v>146495</v>
      </c>
      <c r="G36" s="10"/>
    </row>
    <row r="37" spans="1:5" ht="31.5" outlineLevel="1">
      <c r="A37" s="17" t="s">
        <v>47</v>
      </c>
      <c r="B37" s="18" t="s">
        <v>46</v>
      </c>
      <c r="C37" s="19">
        <f>445+14.2+32+20+76.5+92.4+20</f>
        <v>700.1</v>
      </c>
      <c r="D37" s="19">
        <f>467.2+20+14.2+32+20+76.5+92.4+20</f>
        <v>742.3</v>
      </c>
      <c r="E37" s="19">
        <f>490.6+20+14.2+32+20+76.5+92.4+20</f>
        <v>765.7</v>
      </c>
    </row>
    <row r="38" spans="1:5" ht="15.75" outlineLevel="1">
      <c r="A38" s="17" t="s">
        <v>84</v>
      </c>
      <c r="B38" s="18" t="s">
        <v>48</v>
      </c>
      <c r="C38" s="19">
        <v>16973.8</v>
      </c>
      <c r="D38" s="19">
        <v>16973.8</v>
      </c>
      <c r="E38" s="19">
        <v>16973.8</v>
      </c>
    </row>
    <row r="39" spans="1:5" ht="15.75" outlineLevel="1">
      <c r="A39" s="17" t="s">
        <v>50</v>
      </c>
      <c r="B39" s="18" t="s">
        <v>49</v>
      </c>
      <c r="C39" s="19">
        <v>70784.9</v>
      </c>
      <c r="D39" s="19">
        <v>71499.4</v>
      </c>
      <c r="E39" s="19">
        <v>71509.4</v>
      </c>
    </row>
    <row r="40" spans="1:9" s="21" customFormat="1" ht="15.75">
      <c r="A40" s="23" t="s">
        <v>52</v>
      </c>
      <c r="B40" s="24" t="s">
        <v>51</v>
      </c>
      <c r="C40" s="25">
        <f>C41+C42</f>
        <v>178976.09999999998</v>
      </c>
      <c r="D40" s="25">
        <f>D41+D42</f>
        <v>145459.7</v>
      </c>
      <c r="E40" s="25">
        <f>E41+E42</f>
        <v>145033.5</v>
      </c>
      <c r="G40" s="22"/>
      <c r="H40" s="22"/>
      <c r="I40" s="22"/>
    </row>
    <row r="41" spans="1:7" ht="15.75" outlineLevel="1">
      <c r="A41" s="17" t="s">
        <v>54</v>
      </c>
      <c r="B41" s="18" t="s">
        <v>53</v>
      </c>
      <c r="C41" s="19">
        <v>138006.3</v>
      </c>
      <c r="D41" s="19">
        <v>107735.1</v>
      </c>
      <c r="E41" s="19">
        <v>107308.6</v>
      </c>
      <c r="G41" s="10"/>
    </row>
    <row r="42" spans="1:5" ht="31.5" outlineLevel="1">
      <c r="A42" s="17" t="s">
        <v>56</v>
      </c>
      <c r="B42" s="18" t="s">
        <v>55</v>
      </c>
      <c r="C42" s="19">
        <v>40969.8</v>
      </c>
      <c r="D42" s="19">
        <v>37724.6</v>
      </c>
      <c r="E42" s="19">
        <v>37724.9</v>
      </c>
    </row>
    <row r="43" spans="1:5" s="21" customFormat="1" ht="15.75">
      <c r="A43" s="23" t="s">
        <v>58</v>
      </c>
      <c r="B43" s="24" t="s">
        <v>57</v>
      </c>
      <c r="C43" s="25">
        <f>C44+C45+C46+C47+C48</f>
        <v>1079528.6</v>
      </c>
      <c r="D43" s="25">
        <f>D44+D45+D46+D47+D48</f>
        <v>1129042.3</v>
      </c>
      <c r="E43" s="25">
        <f>E44+E45+E46+E47+E48</f>
        <v>1155000.5999999999</v>
      </c>
    </row>
    <row r="44" spans="1:5" ht="15.75" outlineLevel="1">
      <c r="A44" s="17" t="s">
        <v>60</v>
      </c>
      <c r="B44" s="18" t="s">
        <v>59</v>
      </c>
      <c r="C44" s="19">
        <f>14746.8</f>
        <v>14746.8</v>
      </c>
      <c r="D44" s="19">
        <f>15705.4</f>
        <v>15705.4</v>
      </c>
      <c r="E44" s="19">
        <f>16726.1</f>
        <v>16726.1</v>
      </c>
    </row>
    <row r="45" spans="1:8" ht="15.75" outlineLevel="1">
      <c r="A45" s="17" t="s">
        <v>62</v>
      </c>
      <c r="B45" s="18" t="s">
        <v>61</v>
      </c>
      <c r="C45" s="19">
        <f>101610.4-1726.9</f>
        <v>99883.5</v>
      </c>
      <c r="D45" s="19">
        <f>99398.1</f>
        <v>99398.1</v>
      </c>
      <c r="E45" s="19">
        <f>99643.7</f>
        <v>99643.7</v>
      </c>
      <c r="F45" s="10"/>
      <c r="G45" s="10"/>
      <c r="H45" s="10"/>
    </row>
    <row r="46" spans="1:5" ht="15.75" outlineLevel="1">
      <c r="A46" s="17" t="s">
        <v>64</v>
      </c>
      <c r="B46" s="18" t="s">
        <v>63</v>
      </c>
      <c r="C46" s="19">
        <f>589134.9+947.9</f>
        <v>590082.8</v>
      </c>
      <c r="D46" s="19">
        <f>617397.3+985+7721.7</f>
        <v>626104</v>
      </c>
      <c r="E46" s="19">
        <f>644979.4+1026.5+3573.5</f>
        <v>649579.4</v>
      </c>
    </row>
    <row r="47" spans="1:5" ht="15.75" outlineLevel="1">
      <c r="A47" s="17" t="s">
        <v>66</v>
      </c>
      <c r="B47" s="18" t="s">
        <v>65</v>
      </c>
      <c r="C47" s="19">
        <f>338844.1-270.7</f>
        <v>338573.39999999997</v>
      </c>
      <c r="D47" s="19">
        <f>200608.4+63642.5+58937.1+26567.7</f>
        <v>349755.7</v>
      </c>
      <c r="E47" s="19">
        <f>204234.3+63642.5+58937.1+25974.6</f>
        <v>352788.49999999994</v>
      </c>
    </row>
    <row r="48" spans="1:5" ht="31.5" outlineLevel="1">
      <c r="A48" s="17" t="s">
        <v>68</v>
      </c>
      <c r="B48" s="18" t="s">
        <v>67</v>
      </c>
      <c r="C48" s="19">
        <v>36242.1</v>
      </c>
      <c r="D48" s="19">
        <f>36162.9+1916.2</f>
        <v>38079.1</v>
      </c>
      <c r="E48" s="19">
        <v>36262.9</v>
      </c>
    </row>
    <row r="49" spans="1:8" s="21" customFormat="1" ht="15.75">
      <c r="A49" s="23" t="s">
        <v>70</v>
      </c>
      <c r="B49" s="24" t="s">
        <v>69</v>
      </c>
      <c r="C49" s="25">
        <f>C50+C51+C52</f>
        <v>245358.7</v>
      </c>
      <c r="D49" s="25">
        <f>D50+D51+D52</f>
        <v>106839.90000000001</v>
      </c>
      <c r="E49" s="25">
        <f>E50+E51+E52</f>
        <v>285065.5</v>
      </c>
      <c r="F49" s="22"/>
      <c r="G49" s="22"/>
      <c r="H49" s="22"/>
    </row>
    <row r="50" spans="1:5" ht="15.75" outlineLevel="1">
      <c r="A50" s="17" t="s">
        <v>72</v>
      </c>
      <c r="B50" s="18" t="s">
        <v>71</v>
      </c>
      <c r="C50" s="19">
        <f>43398.7+2894.4+13300</f>
        <v>59593.1</v>
      </c>
      <c r="D50" s="19">
        <v>30168.5</v>
      </c>
      <c r="E50" s="19">
        <v>30167.8</v>
      </c>
    </row>
    <row r="51" spans="1:6" ht="15.75" outlineLevel="1">
      <c r="A51" s="17" t="s">
        <v>74</v>
      </c>
      <c r="B51" s="18" t="s">
        <v>73</v>
      </c>
      <c r="C51" s="19">
        <f>73676.1+536.4+5.5</f>
        <v>74218</v>
      </c>
      <c r="D51" s="19">
        <f>74094.1-2000-700</f>
        <v>71394.1</v>
      </c>
      <c r="E51" s="19">
        <f>74420.8-2000-700</f>
        <v>71720.8</v>
      </c>
      <c r="F51" s="10"/>
    </row>
    <row r="52" spans="1:7" ht="31.5" outlineLevel="1">
      <c r="A52" s="17" t="s">
        <v>76</v>
      </c>
      <c r="B52" s="18" t="s">
        <v>75</v>
      </c>
      <c r="C52" s="19">
        <f>111367.6+180</f>
        <v>111547.6</v>
      </c>
      <c r="D52" s="19">
        <v>5277.3</v>
      </c>
      <c r="E52" s="19">
        <f>150000+27882.6+5294.3</f>
        <v>183176.9</v>
      </c>
      <c r="G52" s="10"/>
    </row>
    <row r="53" spans="1:5" s="21" customFormat="1" ht="15.75">
      <c r="A53" s="23" t="s">
        <v>1</v>
      </c>
      <c r="B53" s="24"/>
      <c r="C53" s="25">
        <f>C10+C19+C23+C28+C33+C40+C43+C49</f>
        <v>5650502.600000001</v>
      </c>
      <c r="D53" s="25">
        <f>D10+D19+D23+D28+D33+D40+D43+D49</f>
        <v>5085252.8</v>
      </c>
      <c r="E53" s="25">
        <f>E10+E19+E23+E28+E33+E40+E43+E49</f>
        <v>5569899</v>
      </c>
    </row>
    <row r="54" spans="3:5" ht="12.75" customHeight="1">
      <c r="C54" s="37"/>
      <c r="D54" s="37"/>
      <c r="E54" s="38"/>
    </row>
    <row r="55" spans="1:9" ht="54" customHeight="1">
      <c r="A55" s="40" t="s">
        <v>91</v>
      </c>
      <c r="B55" s="40"/>
      <c r="C55" s="20"/>
      <c r="D55" s="20"/>
      <c r="E55" s="2" t="s">
        <v>92</v>
      </c>
      <c r="F55" s="1"/>
      <c r="G55" s="2"/>
      <c r="H55" s="2"/>
      <c r="I55" s="3"/>
    </row>
    <row r="56" spans="1:9" ht="18.75">
      <c r="A56" s="41"/>
      <c r="B56" s="41"/>
      <c r="C56" s="27"/>
      <c r="D56" s="27"/>
      <c r="E56" s="27"/>
      <c r="F56" s="4"/>
      <c r="G56" s="2"/>
      <c r="H56" s="2"/>
      <c r="I56" s="2"/>
    </row>
    <row r="57" spans="1:9" ht="12.75" customHeight="1">
      <c r="A57" s="7"/>
      <c r="B57" s="11"/>
      <c r="C57" s="8"/>
      <c r="D57" s="8"/>
      <c r="E57" s="8"/>
      <c r="F57" s="5"/>
      <c r="G57" s="6"/>
      <c r="H57" s="6"/>
      <c r="I57" s="3"/>
    </row>
  </sheetData>
  <sheetProtection/>
  <mergeCells count="6">
    <mergeCell ref="A55:B55"/>
    <mergeCell ref="A56:B56"/>
    <mergeCell ref="D2:E3"/>
    <mergeCell ref="D1:E1"/>
    <mergeCell ref="B7:E7"/>
    <mergeCell ref="A5:E5"/>
  </mergeCells>
  <printOptions/>
  <pageMargins left="0.92" right="0.24" top="0.32" bottom="0.5" header="0.17" footer="0.2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rep:2.40.0.85</dc:description>
  <cp:lastModifiedBy>tuv</cp:lastModifiedBy>
  <cp:lastPrinted>2021-04-15T12:24:29Z</cp:lastPrinted>
  <dcterms:created xsi:type="dcterms:W3CDTF">2016-12-13T07:58:52Z</dcterms:created>
  <dcterms:modified xsi:type="dcterms:W3CDTF">2021-04-15T12:25:18Z</dcterms:modified>
  <cp:category/>
  <cp:version/>
  <cp:contentType/>
  <cp:contentStatus/>
</cp:coreProperties>
</file>