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7940" windowHeight="8415" activeTab="0"/>
  </bookViews>
  <sheets>
    <sheet name="функцион" sheetId="1" r:id="rId1"/>
    <sheet name="Лист1" sheetId="2" r:id="rId2"/>
  </sheets>
  <definedNames/>
  <calcPr fullCalcOnLoad="1"/>
</workbook>
</file>

<file path=xl/sharedStrings.xml><?xml version="1.0" encoding="utf-8"?>
<sst xmlns="http://schemas.openxmlformats.org/spreadsheetml/2006/main" count="3075" uniqueCount="846">
  <si>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</si>
  <si>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</si>
  <si>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Финансовое обеспечение общеобразовательных организаций для обучающихся и воспитанников с ограниченными возможностями здоровья</t>
  </si>
  <si>
    <t>Закупка товаров, работ и услуг для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</si>
  <si>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</si>
  <si>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Подпрограмма "Организация управления подведомственными учреждениями"</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</si>
  <si>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</si>
  <si>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Обеспечение подготовки и участие ведущих спортсменов и сборных команд округа в областных, окружных, всероссийских соревнованиях, участие в учебно-тренировочных сборах, оплата турнирных взносов</t>
  </si>
  <si>
    <t>Муниципальная программа "Развитие системы социальной защиты населения Копейского городского округа"</t>
  </si>
  <si>
    <t>Субсидия на иные цели в дошкольных образовательных организациях</t>
  </si>
  <si>
    <t>Субсидия на иные цели в организациях дополнительного образования</t>
  </si>
  <si>
    <t>Строительство (приобретение) жилых помещений для осуществления мероприятий по переселению граждан из жилищного фонда, признанного непригодным для проживания</t>
  </si>
  <si>
    <t>Муниципальная программа "Развитие муниципальной службы Копейского городского округа"</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</si>
  <si>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</si>
  <si>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Уплата налога на имущество организаций, земельного и транспортного налогов</t>
  </si>
  <si>
    <t>Субсидии из бюджета городского округа автономной некоммерческой организации "Редакция газеты "Копейский рабочий"</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</si>
  <si>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</si>
  <si>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Подпрограмма "Обеспечение комплексной безопасности образовательных организаций"</t>
  </si>
  <si>
    <t>Ведомственная целевая программа "Обеспечение выполнения функций муниципального заказчика по вопросам городского хозяйства"</t>
  </si>
  <si>
    <t>Обеспечение молоком (молочной продукцией) обучающихся по общеобразовательным программам начального общего образования в муниципальных общеобразовательных организациях</t>
  </si>
  <si>
    <t xml:space="preserve">Содержание улично-дорожной сети </t>
  </si>
  <si>
    <t>Региональный  проект «Финансовая  поддержка семей при рождении детей»</t>
  </si>
  <si>
    <t>Проведение капитального ремонта зданий и сооружений муниципальных организаций дошкольного образования</t>
  </si>
  <si>
    <t xml:space="preserve">Иные расходы на реализацию отраслевых мероприятий </t>
  </si>
  <si>
    <t>Проведение ремонтных работ по замене оконных блоков в муниципальных общеобразовательных организациях</t>
  </si>
  <si>
    <t>Городская служба заказчика</t>
  </si>
  <si>
    <t>Подпрограмма "Подготовка образовательных организаций к новому учебному году"</t>
  </si>
  <si>
    <t>2022 год</t>
  </si>
  <si>
    <t>Региональный проект "Культурная среда"</t>
  </si>
  <si>
    <t xml:space="preserve">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</si>
  <si>
    <t>Региональный проект "Формирование комфортной городской среды"</t>
  </si>
  <si>
    <t>Ведомственная целевая программа "Осуществление функций "Застройщика" и "Технического заказчика" по объектам капитального строительства, капитального и (или) текущего ремонта, а также реконструкции государственной и (или) муниципальной собственности Копейского городского округа, капитальное строительство, капитальный ремонт, реконструкция или текущий ремонт, который осуществляется с привлечением бюджетных средств"</t>
  </si>
  <si>
    <t>Строительство зданий для размещения дошкольных образовательных организаций в целях создания дополнительных мест для детей в возрасте от 1,5 до 3 лет за счет средств областного бюджета</t>
  </si>
  <si>
    <t>Региональный  проект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и подготовка спортивного резерва»</t>
  </si>
  <si>
    <t>Реализация энергосервисного контракта</t>
  </si>
  <si>
    <t>Региональный проект "Социальная активность"</t>
  </si>
  <si>
    <t>Региональный проект "Обеспечение устойчивого сокращения непригодного для проживания жилищного фонда"</t>
  </si>
  <si>
    <t>Организация работы комиссий по делам несовершеннолетних и защите их прав</t>
  </si>
  <si>
    <t>Региональный проект "Содействие занятости женщин - создание условий дошкольного образования для детей в возрасте до трех лет"</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</si>
  <si>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t>
  </si>
  <si>
    <t>Устройство контейнерных площадок</t>
  </si>
  <si>
    <t>Оборудование пунктов проведения экзаменов государственной итоговой аттестации по образовательным программам среднего общего образования</t>
  </si>
  <si>
    <t>Подпрограмма "Поддержка и развитие дошкольного образования в Копейском городском округе"</t>
  </si>
  <si>
    <t>Муниципальная программа "Чистая вода"</t>
  </si>
  <si>
    <t>Муниципальная программа "Благоустройство городской среды Копейского городского округа"</t>
  </si>
  <si>
    <t>Подпрограмма "Развитие системы поддержки одаренных детей и талантливой молодежи"</t>
  </si>
  <si>
    <t>Подпрограмма "Обеспечение доступного качественного дошкольного образования"</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</si>
  <si>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</si>
  <si>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Пособие на ребенка в соответствии с Законом Челябинской области «О пособии на ребенка»</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</si>
  <si>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</si>
  <si>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Капитальный ремонт, ремонт и содержание автомобильных дорог общего пользования местного значения</t>
  </si>
  <si>
    <t>Муниципальная программа "Переселение граждан из аварийного жилищного фонда Копейского городского округа"</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</si>
  <si>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t>
  </si>
  <si>
    <t>тыс. рублей</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</si>
  <si>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</si>
  <si>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Организация и проведение мероприятий с детьми и молодежью</t>
  </si>
  <si>
    <t>ВСЕГО РАСХОДОВ</t>
  </si>
  <si>
    <t>Наименование</t>
  </si>
  <si>
    <t>ПРИЛОЖЕНИЕ 4</t>
  </si>
  <si>
    <t>Целевая статья</t>
  </si>
  <si>
    <t>Группа вида расходов</t>
  </si>
  <si>
    <t>Раздел</t>
  </si>
  <si>
    <t>Подраздел</t>
  </si>
  <si>
    <t>Закупка товаров, работ, услуг для обеспечения государственных (муниципальных) нужд</t>
  </si>
  <si>
    <t>200</t>
  </si>
  <si>
    <t>05</t>
  </si>
  <si>
    <t>Расходы общегосударственного характера</t>
  </si>
  <si>
    <t>04</t>
  </si>
  <si>
    <t>12</t>
  </si>
  <si>
    <t>01</t>
  </si>
  <si>
    <t>Выполнение публичных обязательств перед физическим лицом, подлежащих исполнению в денежной форме</t>
  </si>
  <si>
    <t>Социальное обеспечение и иные выплаты населению</t>
  </si>
  <si>
    <t>300</t>
  </si>
  <si>
    <t>10</t>
  </si>
  <si>
    <t>03</t>
  </si>
  <si>
    <t>Содержание "Вечного огня"</t>
  </si>
  <si>
    <t>02</t>
  </si>
  <si>
    <t>Капитальные вложения в объекты муниципальной собственности</t>
  </si>
  <si>
    <t>Капитальные вложения в объекты государственной (муниципальной) собственности</t>
  </si>
  <si>
    <t>400</t>
  </si>
  <si>
    <t>Муниципальная программа" Молодежь Копейска"</t>
  </si>
  <si>
    <t>07</t>
  </si>
  <si>
    <t>09</t>
  </si>
  <si>
    <t>Муниципальная программа "Охрана окружающей среды Копейского городского округа"</t>
  </si>
  <si>
    <t>Муниципальная программа "Развитие информационного общества  в Копейском городском округе"</t>
  </si>
  <si>
    <t>Закупка товаров, работ и услуг для обеспечения государственных (муниципальных) нужд</t>
  </si>
  <si>
    <t>13</t>
  </si>
  <si>
    <t>Муниципальная программа "Развитие субъектов малого и среднего предпринимательства в Копейском городском округе Челябинской области"</t>
  </si>
  <si>
    <t>Финансовое обеспечение муниципального задания на оказание муниципальных услуг дошкольных образовательных организаций</t>
  </si>
  <si>
    <t>2021 год</t>
  </si>
  <si>
    <t>Строительство газопроводов и газовых сетей</t>
  </si>
  <si>
    <t>Очистка территории округа от захламления и проведение субботников</t>
  </si>
  <si>
    <t>Подпрограмма "Управление земельными ресурсами и регулирование земельных отношений на территории муниципального образования "Копейский городской округ"</t>
  </si>
  <si>
    <t xml:space="preserve">Государственная программа Челябинской области «Развитие социальной защиты населения в Челябинской области" </t>
  </si>
  <si>
    <t>Субсидия на иные цели для обучающихся и воспитанников с ограниченными возможностями здоровья</t>
  </si>
  <si>
    <t>Муниципальная программа "Управление земельными ресурсами и регулирование земельных отношений в муниципальном образовании "Копейский городской округ"</t>
  </si>
  <si>
    <t>Подготовка документации по планировке территории для размещения объектов капитального строительства</t>
  </si>
  <si>
    <t>Муниципальная программа "Обеспечение беспрепятственного доступа инвалидов и других маломобильных групп населения к жилым и общественным зданиям, объектам социальной и транспортной инфраструктуры на территории Копейского городского округа"</t>
  </si>
  <si>
    <t>Муниципальная программа "Обеспечение общественного порядка и противодействие преступности в Копейском городском округе"</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</si>
  <si>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</si>
  <si>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</si>
  <si>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Муниципальная программа "Энергосбережение и повышение энергетической эффективности в Копейском городском округе"</t>
  </si>
  <si>
    <t xml:space="preserve">Ведомственная целевая программа "Организация и осуществление мероприятий по гражданской обороне, защите населения и территории от чрезвычайных ситуаций природного и техногенного характера" </t>
  </si>
  <si>
    <t>Муниципальная программа "Организация проведения кадастровых работ для обеспечения постановки на кадастровый учет объектов коммунальной инфраструктуры, расположенных на территории Копейского городского округа, и работ по техническому обследованию объектов теплоснабжения, находящихся в муниципальной собственности Копейского городского округа"</t>
  </si>
  <si>
    <t>Предоставление субсидий на организацию оплачиваемых временных работ для несовершеннолетних граждан в возрасте от 14 до 18 лет и на создание рабочих мест для занятых на временных работах на территории Копейского городского округа</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</si>
  <si>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</si>
  <si>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</si>
  <si>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Региональный проект "Современная школа"</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</si>
  <si>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</si>
  <si>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</si>
  <si>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Реализация программ формирования современной городской среды</t>
  </si>
  <si>
    <t>Иные бюджетные ассигнования</t>
  </si>
  <si>
    <t>800</t>
  </si>
  <si>
    <t>Предоставление субсидий бюджетным, автономным учреждениям и иным некоммерческим организациям</t>
  </si>
  <si>
    <t>600</t>
  </si>
  <si>
    <t>Обеспечение деятельности (оказание услуг) подведомственных казенных учреждений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</si>
  <si>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</si>
  <si>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</si>
  <si>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Непрограммные направления деятельности</t>
  </si>
  <si>
    <t>Финансовое обеспечение выполнения функций органами местного самоуправления</t>
  </si>
  <si>
    <t>Выполнение других обязательств государства</t>
  </si>
  <si>
    <t>Председатель представительного органа муниципального образования</t>
  </si>
  <si>
    <t>Депутаты (члены) представительного органа муниципального образования</t>
  </si>
  <si>
    <t>Глава муниципального образования</t>
  </si>
  <si>
    <t>06</t>
  </si>
  <si>
    <t>Субсидия на иные цели в общеобразовательных организациях</t>
  </si>
  <si>
    <t xml:space="preserve">Руководитель контрольно-счетной палаты и его заместители </t>
  </si>
  <si>
    <t>Комплектование, учет, использование и хранение архивных документов, отнесенных к государственной собственности Челябинской области</t>
  </si>
  <si>
    <t>Мероприятия по предупреждению и ликвидации последствий чрезвычайных ситуаций и стихийных бедствий</t>
  </si>
  <si>
    <t>Реализация переданных государственных полномочий в области охраны труда</t>
  </si>
  <si>
    <t>Оценка недвижимости, признание прав и регулирование отношений по муниципальной собственности</t>
  </si>
  <si>
    <t>08</t>
  </si>
  <si>
    <t>Организация оплачиваемых общественных работ для граждан, ищущих работу и безработных граждан; временных работ для несовершеннолетних граждан в возрасте от 14 до 18 лет и на создание рабочих мест для занятых на общественных и временных работах на территории Копейского городского округа</t>
  </si>
  <si>
    <t>Субсидии бюджетным и автономным учреждениям на иные цели</t>
  </si>
  <si>
    <t>Иные расходы на реализацию отраслевых мероприятий</t>
  </si>
  <si>
    <t>Финансовое обеспечение муниципального задания на оказание муниципальных услуг (выполнение работ)</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</si>
  <si>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</si>
  <si>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Муниципальная программа "Социальная поддержка населения Копейского городского округа"</t>
  </si>
  <si>
    <t>Подпрограмма "Повышение качества жизни населения Копейского городского округа"</t>
  </si>
  <si>
    <t>Муниципальная программа"Развитие культуры Копейского городского округа"</t>
  </si>
  <si>
    <t>Подпрограмма "Библиотечное обслуживание. Создание единого информационного пространства"</t>
  </si>
  <si>
    <t>Подпрограмма "Развитие народного художественного творчества"</t>
  </si>
  <si>
    <t>Подпрограмма "Музейное обслуживание населения"</t>
  </si>
  <si>
    <t>Подпрограмма "Дополнительное образование. Поддержка одаренных учащихся"</t>
  </si>
  <si>
    <t>Подпрограмма "Обеспечение деятельности учреждений"</t>
  </si>
  <si>
    <t>Расходы на обеспечение функций органов местного самоуправления</t>
  </si>
  <si>
    <t>11</t>
  </si>
  <si>
    <t>Реализация иных муниципальных функций в области социальной политики</t>
  </si>
  <si>
    <t>Подпрограмма "Социальная поддержка семьи и детства"</t>
  </si>
  <si>
    <t xml:space="preserve">Доплата к пенсии за выслугу лет муниципальным служащим, лицам, замещавшим выборные муниципальные должности </t>
  </si>
  <si>
    <t>Предоставление мер социальной поддержки "Почетным гражданам города"</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</si>
  <si>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</si>
  <si>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Организация и осуществление деятельности по опеке и попечительству</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</si>
  <si>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</si>
  <si>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Муниципальная программа "Развитие физической культуры и спорта в Копейском городском округе"</t>
  </si>
  <si>
    <t>Подпрограмма "Развитие массового спорта и спорта высших достижений"</t>
  </si>
  <si>
    <t xml:space="preserve">11 </t>
  </si>
  <si>
    <t>Подпрограмма "Совершенствование системы управления и контроля за деятельностью муниципальных учреждений в сфере физической культуры и спорта"</t>
  </si>
  <si>
    <t>Подпрограмма "Развитие физкультурно-оздоровительной и спортивно-массовой работы на территории городского округа"</t>
  </si>
  <si>
    <t>Проведение физкультурно-оздоровительных и спортивных мероприятий</t>
  </si>
  <si>
    <t>Реализация мероприятий по поэтапному внедрению Всероссийского физкультурно-спортивного комплекса "Готов к труду и обороне" (ГТО)</t>
  </si>
  <si>
    <t>Организация работы органов управления социальной защиты населения муниципальных образований</t>
  </si>
  <si>
    <t>Предоставление гражданам субсидий на оплату жилого помещения и коммунальных услуг</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</si>
  <si>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</si>
  <si>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Реализация полномочий Российской Федерации на оплату жилищно-коммунальных услуг отдельным категориям граждан</t>
  </si>
  <si>
    <t>Реализация переданных государственных полномочий по социальному обслуживанию граждан</t>
  </si>
  <si>
    <t>Ежемесячная денежная выплата в соответствии с Законом Челябинской области "О мерах социальной поддержки ветеранов в Челябинской области"</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</si>
  <si>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</si>
  <si>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Мероприятия по понижению воды в карьере шахты "Красная Горнячка"</t>
  </si>
  <si>
    <t>Ежемесячная денежная выплата в соответствии с Законом Челябинской области "О звании "Ветеран труда Челябинской области"</t>
  </si>
  <si>
    <t>Субсидии юридическим лицам (за исключением субсидий муниципальным учреждениям), индивидуальным предпринимателям, физическим лицам</t>
  </si>
  <si>
    <t>Муниципальная программа "Развитие муниципальной системы образования Копейского городского округа"</t>
  </si>
  <si>
    <t>Подпрограмма" Развитие инфраструктуры муниципальных образовательных организаций "</t>
  </si>
  <si>
    <t>Подпрограмма "Формирование здоровьесберегающих условий и безопасных условий организации образовательного процесса"</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</si>
  <si>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</si>
  <si>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Подпрограмма "Обеспечение доступного и качественного общего и дополнительного образования"</t>
  </si>
  <si>
    <t>Финансовое обеспечение муниципального задания на оказание муниципальных услуг общеобразовательных организаций</t>
  </si>
  <si>
    <t>Финансовое обеспечение муниципального задания на оказание муниципальных услуг организаций дополнительного образования детей</t>
  </si>
  <si>
    <t>Финансовое обеспечение муниципального задания на оказание муниципальных услуг прочих организаций</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</si>
  <si>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</si>
  <si>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</si>
  <si>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Муниципальная программа "Поддержка и развитие дошкольного образования Копейского городского округа"</t>
  </si>
  <si>
    <t>Совершенствование спортивной инфраструктуры и материально-технической базы для занятий физической культурой и спортом</t>
  </si>
  <si>
    <t>Строительство и реконструкция автомобильных дорог общего пользования местного значения</t>
  </si>
  <si>
    <t>Начальник финансового управления администрации Копейского городского округа</t>
  </si>
  <si>
    <t>Ю.А. Рамих</t>
  </si>
  <si>
    <t>Муниципальная программа "Выполнение функций по управлению, владению, пользованию и распоряжению муниципальной собственностью в Копейском городском округе"</t>
  </si>
  <si>
    <t>2023 год</t>
  </si>
  <si>
    <t>Муниципальная программа "Обеспечение безопасности жизнедеятельности населения на территории Копейского городского округа"</t>
  </si>
  <si>
    <t>Подпрограмма "Обеспечение пожарной безопасности на территории Копейского городского округа"</t>
  </si>
  <si>
    <t>Подпрограмма "Обеспечение безопасности людей на водных объектах округа"</t>
  </si>
  <si>
    <t>Подпрограмма "Развитие единой дежурной диспетчерской службы округа"</t>
  </si>
  <si>
    <t>Муниципальная программа "Развитие дорожного хозяйства Копейского городского округа"</t>
  </si>
  <si>
    <t>Муниципальная программа "Снос зданий, строений, сооружений  на территории Копейского городского округа"</t>
  </si>
  <si>
    <t>Демонтаж некапитальных объектов</t>
  </si>
  <si>
    <t>Демонтаж капитальных объектов</t>
  </si>
  <si>
    <t>Мероприятия по понижению уровня воды озера Синеглазово</t>
  </si>
  <si>
    <t>Муниципальная программа "Повышение уровня внешнего благоустройства Копейского городского округа"</t>
  </si>
  <si>
    <t>Организация отлова животных без владельцев</t>
  </si>
  <si>
    <t>Содержание фонтанов</t>
  </si>
  <si>
    <t>Муниципальная программа "Модернизация объектов коммунальной инфраструктуры"</t>
  </si>
  <si>
    <t>Подпрограмма "Энергосбережение Копейского городского округа Челябинской области"</t>
  </si>
  <si>
    <t>Подпрограмма "Проведение комплексных кадастровых работ на территории муниципального образования "Копейский городской округ"</t>
  </si>
  <si>
    <t>Муниципальная программа  "Оказание молодым семьям поддержки для улучшения жилищных условий, в том числе с помощью развития системы ипотечного кредитования"</t>
  </si>
  <si>
    <t>Мероприятия по обеспечению пожарной безопасности</t>
  </si>
  <si>
    <t>Мероприятия по обеспечению безопасности на водных объектах</t>
  </si>
  <si>
    <t xml:space="preserve">Развитие единой дежурной диспетчерской службы </t>
  </si>
  <si>
    <t>Устройство цветников на землях общего пользования</t>
  </si>
  <si>
    <t>Санитарная и формовочная опиловка зеленых насаждений</t>
  </si>
  <si>
    <t>Ведомственная целевая программа "Обеспечение выполнения работ по содержанию объектов и сооружений благоустройства, содержание мест захоронений на территории Копейского городского округа"</t>
  </si>
  <si>
    <t>Мероприятия по содержанию городского пляжа</t>
  </si>
  <si>
    <t>Подпрограмма "Содержание и техническое обслуживание сетей наружного освещения"</t>
  </si>
  <si>
    <t>Техническое обслуживание и содержание сетей наружного освещения</t>
  </si>
  <si>
    <t>Электроэнергия, потребленная на уличное освещение</t>
  </si>
  <si>
    <t>Муниципальная программа "Переселение граждан из жилищного фонда, признанного непригодным для проживания в Копейском городском округе"</t>
  </si>
  <si>
    <t>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капитальный ремонт газовых систем</t>
  </si>
  <si>
    <t>01 7 99 00000</t>
  </si>
  <si>
    <t>01 7 89 00000</t>
  </si>
  <si>
    <t>05 1 00 00000</t>
  </si>
  <si>
    <t>05 0 00 00000</t>
  </si>
  <si>
    <t>05 1 10 00000</t>
  </si>
  <si>
    <t>05 1 20 00000</t>
  </si>
  <si>
    <t>05 2 00 00000</t>
  </si>
  <si>
    <t>05 2 10 00000</t>
  </si>
  <si>
    <t>05 2 20 00000</t>
  </si>
  <si>
    <t>05 3 00 00000</t>
  </si>
  <si>
    <t>05 3 10 00000</t>
  </si>
  <si>
    <t>05 3 20 00000</t>
  </si>
  <si>
    <t>05 4 00 00000</t>
  </si>
  <si>
    <t>05 4 10 00000</t>
  </si>
  <si>
    <t>05 4 20 00000</t>
  </si>
  <si>
    <t>05 4 A1 00000</t>
  </si>
  <si>
    <t>05 4 A1 5519E</t>
  </si>
  <si>
    <t>05 5 00 00000</t>
  </si>
  <si>
    <t>05 5 04 00000</t>
  </si>
  <si>
    <t>05 5 04 20400</t>
  </si>
  <si>
    <t>05 5 89 00000</t>
  </si>
  <si>
    <t>05 5 89 20400</t>
  </si>
  <si>
    <t>05 5 99 00000</t>
  </si>
  <si>
    <t>10 0 20 00000</t>
  </si>
  <si>
    <t>18 0 04 00000</t>
  </si>
  <si>
    <t>18 0 00 00000</t>
  </si>
  <si>
    <t>10 0 00 00000</t>
  </si>
  <si>
    <t>13 0 00 00000</t>
  </si>
  <si>
    <t>13 0 04 00000</t>
  </si>
  <si>
    <t>13 0 07 00000</t>
  </si>
  <si>
    <t>13 0 20 00000</t>
  </si>
  <si>
    <t>13 0 50 00000</t>
  </si>
  <si>
    <t>13 0 50 32000</t>
  </si>
  <si>
    <t>40 0 00 00000</t>
  </si>
  <si>
    <t>40 0 06 00000</t>
  </si>
  <si>
    <t>40 0 07 00000</t>
  </si>
  <si>
    <t>14 0 00 00000</t>
  </si>
  <si>
    <t>14 1 00 00000</t>
  </si>
  <si>
    <t>14 1 10 00000</t>
  </si>
  <si>
    <t>14 2 00 00000</t>
  </si>
  <si>
    <t>14 2 04 00000</t>
  </si>
  <si>
    <t>14 2 04 20400</t>
  </si>
  <si>
    <t>14 3 00 00000</t>
  </si>
  <si>
    <t>14 3 07 00000</t>
  </si>
  <si>
    <t>14 3 07 00100</t>
  </si>
  <si>
    <t>14 3 07 00110</t>
  </si>
  <si>
    <t>14 3 20 00000</t>
  </si>
  <si>
    <t>14 3 20 00200</t>
  </si>
  <si>
    <t>14 3 20 00310</t>
  </si>
  <si>
    <t>14 3 20 S0045</t>
  </si>
  <si>
    <t>14 3 20 S0048</t>
  </si>
  <si>
    <t>14 3 P5 00000</t>
  </si>
  <si>
    <t>14 3 P5 50810</t>
  </si>
  <si>
    <t>02 0 00 00000</t>
  </si>
  <si>
    <t>02 1 00 00000</t>
  </si>
  <si>
    <t>02 1 07 00000</t>
  </si>
  <si>
    <t>02 1 20 00000</t>
  </si>
  <si>
    <t>02 1 20 S4080</t>
  </si>
  <si>
    <t>02 2 10 04010</t>
  </si>
  <si>
    <t>02 2 10 42000</t>
  </si>
  <si>
    <t>01 1 E1 00000</t>
  </si>
  <si>
    <t>01 1 E1 S3050</t>
  </si>
  <si>
    <t>01 3 20 S3330</t>
  </si>
  <si>
    <t>01 5 10 S3300</t>
  </si>
  <si>
    <t>01 5 10 S3030</t>
  </si>
  <si>
    <t>01 5 10 42100</t>
  </si>
  <si>
    <t>01 5 20 42100</t>
  </si>
  <si>
    <t>01 5 20 43300</t>
  </si>
  <si>
    <t>01 7 10 42100</t>
  </si>
  <si>
    <t>01 7 10 43300</t>
  </si>
  <si>
    <t>01 7 10 03090</t>
  </si>
  <si>
    <t>01 7 10 03120</t>
  </si>
  <si>
    <t>01 7 E1 00000</t>
  </si>
  <si>
    <t>01 5 20 42300</t>
  </si>
  <si>
    <t>01 7 10 00000</t>
  </si>
  <si>
    <t>01 7 10 42300</t>
  </si>
  <si>
    <t>01 5 00 00000</t>
  </si>
  <si>
    <t>01 2 00 00000</t>
  </si>
  <si>
    <t>01 2 07 00000</t>
  </si>
  <si>
    <t>01 3 00 00000</t>
  </si>
  <si>
    <t>01 3 07 00000</t>
  </si>
  <si>
    <t>01 3 20 00000</t>
  </si>
  <si>
    <t>01 4 00 00000</t>
  </si>
  <si>
    <t>01 4 07 00000</t>
  </si>
  <si>
    <t>01 7 10 03070</t>
  </si>
  <si>
    <t>01 7 10 43500</t>
  </si>
  <si>
    <t>04 0 00 00000</t>
  </si>
  <si>
    <t>04 1 00 00000</t>
  </si>
  <si>
    <t>04 1 04 00000</t>
  </si>
  <si>
    <t>04 1 04 20400</t>
  </si>
  <si>
    <t>04 1 06 00000</t>
  </si>
  <si>
    <t>04 1 06 49100</t>
  </si>
  <si>
    <t>04 1 20 00000</t>
  </si>
  <si>
    <t>04 1 50 00000</t>
  </si>
  <si>
    <t>04 1 50 33000</t>
  </si>
  <si>
    <t>04 1 50 34000</t>
  </si>
  <si>
    <t>04 1 50 74000</t>
  </si>
  <si>
    <t>04 1 95 00000</t>
  </si>
  <si>
    <t>04 1 95 49100</t>
  </si>
  <si>
    <t>04 1 95 72000</t>
  </si>
  <si>
    <t>04 1 95 75000</t>
  </si>
  <si>
    <t>04 2 00 00000</t>
  </si>
  <si>
    <t>04 2 06 00000</t>
  </si>
  <si>
    <t>04 2 20 00000</t>
  </si>
  <si>
    <t>04 3 00 00000</t>
  </si>
  <si>
    <t>04 3 06 00000</t>
  </si>
  <si>
    <t>04 3 20 00000</t>
  </si>
  <si>
    <t xml:space="preserve">04 3 20 00000 </t>
  </si>
  <si>
    <t>04 3 50 00000</t>
  </si>
  <si>
    <t>31 0 00 00000</t>
  </si>
  <si>
    <t>31 0 04 00000</t>
  </si>
  <si>
    <t>31 0 04 20400</t>
  </si>
  <si>
    <t>31 0 04 28080</t>
  </si>
  <si>
    <t>31 0 04 28110</t>
  </si>
  <si>
    <t>31 0 04 28350</t>
  </si>
  <si>
    <t>31 0 04 28370</t>
  </si>
  <si>
    <t>31 0 04 52500</t>
  </si>
  <si>
    <t>31 0 06 00000</t>
  </si>
  <si>
    <t>31 0 06 28140</t>
  </si>
  <si>
    <t>31 0 06 28190</t>
  </si>
  <si>
    <t>31 0 06 28220</t>
  </si>
  <si>
    <t>31 0 06 28300</t>
  </si>
  <si>
    <t>31 0 06 28310</t>
  </si>
  <si>
    <t>31 0 06 28320</t>
  </si>
  <si>
    <t>31 0 06 28330</t>
  </si>
  <si>
    <t>31 0 06 28340</t>
  </si>
  <si>
    <t>31 0 06 28350</t>
  </si>
  <si>
    <t>31 0 06 28370</t>
  </si>
  <si>
    <t>31 0 06 28380</t>
  </si>
  <si>
    <t>31 0 06 28390</t>
  </si>
  <si>
    <t>31 0 06 28410</t>
  </si>
  <si>
    <t>31 0 06 52200</t>
  </si>
  <si>
    <t>31 0 06 52500</t>
  </si>
  <si>
    <t>31 0 10 00000</t>
  </si>
  <si>
    <t>31 0 10 28000</t>
  </si>
  <si>
    <t>31 0 10 28100</t>
  </si>
  <si>
    <t>31 0 20 00000</t>
  </si>
  <si>
    <t>31 0 89 28000</t>
  </si>
  <si>
    <t>31 0 95 00000</t>
  </si>
  <si>
    <t>31 0 95 28190</t>
  </si>
  <si>
    <t>31 0 95 28220</t>
  </si>
  <si>
    <t>31 0 95 28300</t>
  </si>
  <si>
    <t>31 0 95 28310</t>
  </si>
  <si>
    <t>31 0 95 28320</t>
  </si>
  <si>
    <t>31 0 95 28340</t>
  </si>
  <si>
    <t>31 0 95 28350</t>
  </si>
  <si>
    <t>31 0 95 28380</t>
  </si>
  <si>
    <t>31 0 95 28390</t>
  </si>
  <si>
    <t>31 0 95 28410</t>
  </si>
  <si>
    <t>31 0 95 52200</t>
  </si>
  <si>
    <t>31 0 99 00000</t>
  </si>
  <si>
    <t>31 0 99 28000</t>
  </si>
  <si>
    <t>31 0 P1 00000</t>
  </si>
  <si>
    <t>31 0 P1 28180</t>
  </si>
  <si>
    <t>01 8 00 00000</t>
  </si>
  <si>
    <t>01 8 04 00000</t>
  </si>
  <si>
    <t>01 8 04 20400</t>
  </si>
  <si>
    <t>01 8 89 00000</t>
  </si>
  <si>
    <t>01 8 89 20400</t>
  </si>
  <si>
    <t>01 7 95 00000</t>
  </si>
  <si>
    <t>01 7 95 28380</t>
  </si>
  <si>
    <t>01 7 00 00000</t>
  </si>
  <si>
    <t>01 7 07 03020</t>
  </si>
  <si>
    <t>02 1 20 S4060</t>
  </si>
  <si>
    <t>02 2 20 00000</t>
  </si>
  <si>
    <t>02 2 20 04050</t>
  </si>
  <si>
    <t>47 0 10 00000</t>
  </si>
  <si>
    <t>47 0 10 ДМН00</t>
  </si>
  <si>
    <t>47 0 10 ДМК00</t>
  </si>
  <si>
    <t>47 0 00 00000</t>
  </si>
  <si>
    <t>49 0 00 00000</t>
  </si>
  <si>
    <t>49 0 10 00000</t>
  </si>
  <si>
    <t>49 0 10 КГ000</t>
  </si>
  <si>
    <t>49 0 10 НСС00</t>
  </si>
  <si>
    <t>50 0 00 00000</t>
  </si>
  <si>
    <t>50 0 10 00000</t>
  </si>
  <si>
    <t>50 0 10 ВЕЧ00</t>
  </si>
  <si>
    <t>50 0 10 СБ000</t>
  </si>
  <si>
    <t>50 0 10 Ф0000</t>
  </si>
  <si>
    <t>51 0 00 00000</t>
  </si>
  <si>
    <t>51 0 10 00000</t>
  </si>
  <si>
    <t>51 0 40 00000</t>
  </si>
  <si>
    <t>51 0 40 14050</t>
  </si>
  <si>
    <t>53 0 00 00000</t>
  </si>
  <si>
    <t>53 0 99 00000</t>
  </si>
  <si>
    <t>99 0 04 21800</t>
  </si>
  <si>
    <t>45 0 00 00000</t>
  </si>
  <si>
    <t>45 1 00 00000</t>
  </si>
  <si>
    <t>45 1 10 00000</t>
  </si>
  <si>
    <t>45 1 10 ПЖ000</t>
  </si>
  <si>
    <t>45 2 00 00000</t>
  </si>
  <si>
    <t>45 2 10 00000</t>
  </si>
  <si>
    <t>45 2 10 В0000</t>
  </si>
  <si>
    <t>45 4 00 00000</t>
  </si>
  <si>
    <t>45 4 10 00000</t>
  </si>
  <si>
    <t>45 4 10 ЕДДС0</t>
  </si>
  <si>
    <t>46 0 00 00000</t>
  </si>
  <si>
    <t>43 0 00 00000</t>
  </si>
  <si>
    <t>44 0 10 00000</t>
  </si>
  <si>
    <t>44 0 04 00000</t>
  </si>
  <si>
    <t>44 0 00 00000</t>
  </si>
  <si>
    <t>34 0 F2 00000</t>
  </si>
  <si>
    <t>34 0 00 00000</t>
  </si>
  <si>
    <t>34 0 F2 55550</t>
  </si>
  <si>
    <t>30 0 99 00000</t>
  </si>
  <si>
    <t>30 0 00 00000</t>
  </si>
  <si>
    <t>29 0 99 GSZ00</t>
  </si>
  <si>
    <t>29 0 99 00000</t>
  </si>
  <si>
    <t>29 0 00 00000</t>
  </si>
  <si>
    <t>16 0 00 00000</t>
  </si>
  <si>
    <t>16 0 10 00000</t>
  </si>
  <si>
    <t>16 0 10 СВ000</t>
  </si>
  <si>
    <t>16 0 10 СФН00</t>
  </si>
  <si>
    <t>16 0 10 УК000</t>
  </si>
  <si>
    <t>08 2 10 У0000</t>
  </si>
  <si>
    <t>08 2 10 NS000</t>
  </si>
  <si>
    <t>08 2 10 00000</t>
  </si>
  <si>
    <t>08 2 00 00000</t>
  </si>
  <si>
    <t>08 1 10 ЭС000</t>
  </si>
  <si>
    <t>08 1 10 00000</t>
  </si>
  <si>
    <t>08 1 00 00000</t>
  </si>
  <si>
    <t>08 0 00 00000</t>
  </si>
  <si>
    <t>12 0 00 00000</t>
  </si>
  <si>
    <t>12 0 40 16010</t>
  </si>
  <si>
    <t>12 0 40 S6010</t>
  </si>
  <si>
    <t>12 0 40 00000</t>
  </si>
  <si>
    <t>99 0 04 61080</t>
  </si>
  <si>
    <t>15 0 00 00000</t>
  </si>
  <si>
    <t>15 0 04 00000</t>
  </si>
  <si>
    <t>15 0 04 МК000</t>
  </si>
  <si>
    <t>15 0 E8 0000 0</t>
  </si>
  <si>
    <t>15 0 E8 S1010</t>
  </si>
  <si>
    <t>17 0 00 00000</t>
  </si>
  <si>
    <t>17 0 04 00000</t>
  </si>
  <si>
    <t>20 0 00 00000</t>
  </si>
  <si>
    <t>20 1 00 00000</t>
  </si>
  <si>
    <t>20 1 04 00000</t>
  </si>
  <si>
    <t>20 2 00 00000</t>
  </si>
  <si>
    <t>20 2 04 00000</t>
  </si>
  <si>
    <t>21 0 00 00000</t>
  </si>
  <si>
    <t>21 0 04 00000</t>
  </si>
  <si>
    <t>21 0 50 00000</t>
  </si>
  <si>
    <t>28 0 00 00000</t>
  </si>
  <si>
    <t>28 0 40 00000</t>
  </si>
  <si>
    <t>46 0 10 00000</t>
  </si>
  <si>
    <t>46 0 10 УДС00</t>
  </si>
  <si>
    <t>46 0 10 06050</t>
  </si>
  <si>
    <t>46 0 40 00000</t>
  </si>
  <si>
    <t>Предоставление единовременной социальной выплаты специалистам государственных учреждений здравоохранения, расположенных на территории Копейского городского округа</t>
  </si>
  <si>
    <t>45 2 10 ПЛ000</t>
  </si>
  <si>
    <t>01 0 00 00000</t>
  </si>
  <si>
    <t>01 1 00 00000</t>
  </si>
  <si>
    <t>02 1 P2 00000</t>
  </si>
  <si>
    <t>02 1 P2 04150</t>
  </si>
  <si>
    <t>02 1 P2 S4150</t>
  </si>
  <si>
    <t>02 2 00 00000</t>
  </si>
  <si>
    <t>02 2 10 00000</t>
  </si>
  <si>
    <t>36 0 00 00000</t>
  </si>
  <si>
    <t>36 0 10 00000</t>
  </si>
  <si>
    <t>38 0 00 00000</t>
  </si>
  <si>
    <t>42 0 00 00000</t>
  </si>
  <si>
    <t>42 0 F3 00000</t>
  </si>
  <si>
    <t>42 0 F3 67483</t>
  </si>
  <si>
    <t>42 0 F3 6748S</t>
  </si>
  <si>
    <t>60 0 00 00000</t>
  </si>
  <si>
    <t>60 0 06 00000</t>
  </si>
  <si>
    <t>60 0 06 L4970</t>
  </si>
  <si>
    <t>61 0 00 00000</t>
  </si>
  <si>
    <t>61 0 04 00000</t>
  </si>
  <si>
    <t>61 0 04 П0000</t>
  </si>
  <si>
    <t>62 0 00 00000</t>
  </si>
  <si>
    <t>62 0 50 00000</t>
  </si>
  <si>
    <t>62 0 50 S1060</t>
  </si>
  <si>
    <t>99 0 00 00000</t>
  </si>
  <si>
    <t>99 0 04 00000</t>
  </si>
  <si>
    <t>99 0 04 03060</t>
  </si>
  <si>
    <t>99 0 04 07050</t>
  </si>
  <si>
    <t>99 0 04 12010</t>
  </si>
  <si>
    <t>99 0 04 20100</t>
  </si>
  <si>
    <t>99 0 04 20300</t>
  </si>
  <si>
    <t>99 0 04 20400</t>
  </si>
  <si>
    <t>99 0 04 20900</t>
  </si>
  <si>
    <t>99 0 04 21200</t>
  </si>
  <si>
    <t>99 0 04 67040</t>
  </si>
  <si>
    <t>99 0 04 22500</t>
  </si>
  <si>
    <t>99 0 04 51200</t>
  </si>
  <si>
    <t>99 0 04 59300</t>
  </si>
  <si>
    <t>99 0 04 82200</t>
  </si>
  <si>
    <t>99 0 04 99090</t>
  </si>
  <si>
    <t>99 0 04 99120</t>
  </si>
  <si>
    <t>99 0 04 99600</t>
  </si>
  <si>
    <t>99 0 04 S9600</t>
  </si>
  <si>
    <t>99 0 50 30200</t>
  </si>
  <si>
    <t>99 0 50 30400</t>
  </si>
  <si>
    <t>99 0 50 30500</t>
  </si>
  <si>
    <t>99 0 89 00000</t>
  </si>
  <si>
    <t>99 0 89 20400</t>
  </si>
  <si>
    <t>16 0 10 ЦВ000</t>
  </si>
  <si>
    <t>01 7 07 00000</t>
  </si>
  <si>
    <t>01 5 20 00000</t>
  </si>
  <si>
    <t>01 5 20 42000</t>
  </si>
  <si>
    <t>Муниципальная программа "Развитие и поддержка садоводческих некоммерческих товариществ, расположенных на территории Копейского городского округа"</t>
  </si>
  <si>
    <t>Муниципальная программа "Понижение уровня воды озера Синеглазово и карьера шахты "Красная Горнячка""</t>
  </si>
  <si>
    <t>31 0 89 00000</t>
  </si>
  <si>
    <t>Региональный проект "Чистая вода"</t>
  </si>
  <si>
    <t>12 0 F5 52430</t>
  </si>
  <si>
    <t>51 0 40 14060</t>
  </si>
  <si>
    <t>51 0 40 S4060</t>
  </si>
  <si>
    <t>46 0 40 S6040</t>
  </si>
  <si>
    <t>46 0 10 S6050</t>
  </si>
  <si>
    <t>43 0 10 00000</t>
  </si>
  <si>
    <t>01 7 10 53035</t>
  </si>
  <si>
    <t>01 7 E1 51730</t>
  </si>
  <si>
    <t>Создание детских технопарков "Кванториум"</t>
  </si>
  <si>
    <t>Региональный проект "Успех каждого ребенка"</t>
  </si>
  <si>
    <t>01 7 E2 00000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</si>
  <si>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</si>
  <si>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 7 E2 54910</t>
  </si>
  <si>
    <t>Реализация инициативных проектов</t>
  </si>
  <si>
    <t>01 5 10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</si>
  <si>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</si>
  <si>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Реализация программ местного развития и обеспечения занятости для шахтерских городов и поселков</t>
  </si>
  <si>
    <t>99 0 50 5156 0</t>
  </si>
  <si>
    <t>12 0 F5 00000</t>
  </si>
  <si>
    <t>Строительство и реконструкция (модернизация) объектов питьевого водоснабжения</t>
  </si>
  <si>
    <t>Проведение комплексных кадастровых работ на территории Челябинской области</t>
  </si>
  <si>
    <t>Обеспечение мероприятий по переселению граждан из аварийного жилищного фонда за счет средств местного бюджета</t>
  </si>
  <si>
    <t>Оказание поддержки садоводческим некоммерческим товариществам</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</si>
  <si>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</si>
  <si>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01 5 10 00000</t>
  </si>
  <si>
    <t>Модернизация  региональных и муниципальных детских школ искусств по видам искусств</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</si>
  <si>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</si>
  <si>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28 0 40 28130</t>
  </si>
  <si>
    <t>Осуществление переданных полномочий Российской Федерации на государственную регистрацию актов гражданского состояния</t>
  </si>
  <si>
    <t>01 5 50 00000</t>
  </si>
  <si>
    <t>14 3 50 00000</t>
  </si>
  <si>
    <t>14 3 50 00430</t>
  </si>
  <si>
    <t>Предоставление молодым семьям - участникам подпрограммы социальных выплат на приобретение (строительство) жилья</t>
  </si>
  <si>
    <t>38 0 40 00000</t>
  </si>
  <si>
    <t>38 0 40 14070</t>
  </si>
  <si>
    <t>38 0 40 S4070</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</si>
  <si>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образовательные организации, реализующие программу дошкольного образования, через предоставление компенсации части родительской платы</t>
  </si>
  <si>
    <t>Финансовая поддержка муниципальных учреждений спортивной подготовки на этапах спортивной специализации, в том числе для приобретения спортивного инвентаря и оборудования</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</si>
  <si>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(ежемесячное социальное пособие и возмещение расходов, связанных с проездом к местам захоронения)</t>
  </si>
  <si>
    <t>Оплата услуг специалистов по организации физкультурно-оздоровительной и спортивно-массовой работы с детьми и молодежью в возрасте от 6 до 18 лет</t>
  </si>
  <si>
    <t>Ремонт объектов спорта</t>
  </si>
  <si>
    <t>14 3 20 00400</t>
  </si>
  <si>
    <t>14 3 07 00200</t>
  </si>
  <si>
    <t>99 0 50 00000</t>
  </si>
  <si>
    <t xml:space="preserve">Субсидия муниципальному унитарному предприятию "Копейское пассажирское автопредприятие" на возмещение затрат  в связи с оказанием услуг по перевозке пассажиров городским автомобильным пассажирским транспортом общего пользования по регулируемым тарифам </t>
  </si>
  <si>
    <t>Предоставление субсидии муниципальному унитарному предприятию "Копейское пассажирское автопредприятие" на возмещение затрат, связанных с осуществлением мер социальной поддержки отдельных категорий граждан по проезду на территории Копейского городского округа</t>
  </si>
  <si>
    <t>Предоставление субсидий на организацию физкультурно-оздоровительных мероприятий обучающихся (плавание)</t>
  </si>
  <si>
    <t>01 5 50 35000</t>
  </si>
  <si>
    <t xml:space="preserve">Предоставление субсидий обществу с ограниченной ответственностью "Карго 74" на возмещение затрат, связанных с осуществлением мер социальной поддержки отдельных категорий граждан при пользовании услугами бани </t>
  </si>
  <si>
    <t>Предоставление субсидии социально ориентированной некоммерческой общественной организации ветеранов (пенсионеров) войны, труда, Вооруженных Сил и правоохранительных органов Копейского городского округа</t>
  </si>
  <si>
    <t>01 5 07 00000</t>
  </si>
  <si>
    <t>01 5 07 S3010</t>
  </si>
  <si>
    <t>Организация отдыха детей в каникулярное время</t>
  </si>
  <si>
    <t>20 2 04 L5110</t>
  </si>
  <si>
    <t>Ледовый городок</t>
  </si>
  <si>
    <t>50 0 10 ЛГ000</t>
  </si>
  <si>
    <t xml:space="preserve">Строительство зданий для размещения дошкольных образовательных организаций в целях создания дополнительных мест для детей в возрасте от 1,5 до 3 лет </t>
  </si>
  <si>
    <t>Подпрограмма "Реабилитация инвалидов, маломобильных категорий населения"</t>
  </si>
  <si>
    <t xml:space="preserve">к бюджету Копейского городского округа на 2022 год и плановый период 2023 и 2024 годов </t>
  </si>
  <si>
    <t>РАСПРЕДЕЛЕНИЕ БЮДЖЕТНЫХ АССИГНОВАНИЙ ПО ЦЕЛЕВЫМ СТАТЬЯМ  (МУНИЦИПАЛЬНЫМ (ГОСУДАРСТВЕННЫМ) ПРОГРАММАМ КОПЕЙСКОГО ГОРОДСКОГО ОКРУГА И НЕПРОГРАММНЫМ НАПРАВЛЕНИЯМ ДЕЯТЕЛЬНОСТИ), ГРУППАМ ВИДОВ РАСХОДОВ, РАЗДЕЛАМ И ПОДРАЗДЕЛАМ КЛАССИФИКАЦИИ РАСХОДОВ БЮДЖЕТОВ НА 2022 ГОД И ПЛАНОВЫЙ ПЕРИОД 2023 и 2024 ГОДОВ</t>
  </si>
  <si>
    <t>2024 год</t>
  </si>
  <si>
    <t>ПРИЛОЖЕНИЕ 2</t>
  </si>
  <si>
    <t>Модернизация библиотек в части комплектования книжных фондов библиотек муниципальных образований и государственных общедоступных библиотек</t>
  </si>
  <si>
    <t>05 1 20 L5191</t>
  </si>
  <si>
    <t>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</si>
  <si>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05 2 20 S8110</t>
  </si>
  <si>
    <t>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t>
  </si>
  <si>
    <t>05 4 20 S8120</t>
  </si>
  <si>
    <t>31 0 20 08080</t>
  </si>
  <si>
    <t>31 0 20 08040</t>
  </si>
  <si>
    <t>05 5 07 00000</t>
  </si>
  <si>
    <t>05 5 07 S8110</t>
  </si>
  <si>
    <t>05 5 07 S8120</t>
  </si>
  <si>
    <t>31 0 04 28540</t>
  </si>
  <si>
    <t>01 6 00 00000</t>
  </si>
  <si>
    <t>01 6 20 00000</t>
  </si>
  <si>
    <t>Подпрограмма "Профилактика безнадзорности и правонарушений несовершеннолетних"</t>
  </si>
  <si>
    <t>03 0 20 00000</t>
  </si>
  <si>
    <t>Муниципальная программа "Содействие созданию в Копейском городском округе (исходя из прогнозируемой потребности) новых мест в общеобразовательных организациях Копейского городского округа"</t>
  </si>
  <si>
    <t>03 0 00 00000</t>
  </si>
  <si>
    <t>Организация профильных смен для детей, состоящих на профилактическом учете</t>
  </si>
  <si>
    <t>99 0 50 31700</t>
  </si>
  <si>
    <t>Субсидия муниципальному унитарному предприятию "Копейское пассажирское автопредприятие" на финансовое обеспечение затрат на уплату первоначального взноса и (или) уплату лизинговых платежей в рамках договора (договоров) финансовой аренды (лизинга)</t>
  </si>
  <si>
    <t>46 0 10 06180</t>
  </si>
  <si>
    <t>46 0 10 S6180</t>
  </si>
  <si>
    <t>46 0 40 06040</t>
  </si>
  <si>
    <t>Мероприятия по развитию транспортной инфраструктуры муниципальных образований Челябинской области</t>
  </si>
  <si>
    <t>Приобретение транспортных средств для организации перевозки обучающихся</t>
  </si>
  <si>
    <t>14 3 07 00310</t>
  </si>
  <si>
    <t>Программа реализации наказов избирателей депутатам Собрания депутатов Копейского городского округа на 2022 год</t>
  </si>
  <si>
    <t>49 0 10 43140</t>
  </si>
  <si>
    <t>49 0 10 S3140</t>
  </si>
  <si>
    <t>Предупреждение чрезвычайных ситуаций, обусловленных негативным воздействием вод</t>
  </si>
  <si>
    <t>16 0 10 CЭМВ0</t>
  </si>
  <si>
    <t>Система экологического мониторинга воздуха</t>
  </si>
  <si>
    <t>03 0 40 00000</t>
  </si>
  <si>
    <t>03 0 40 11020</t>
  </si>
  <si>
    <t>03 0 40 S1020</t>
  </si>
  <si>
    <t>Создание новых мест в общеобразовательных организациях, расположенных на территории Челябинской области, за счет средств областного бюджета</t>
  </si>
  <si>
    <t>14 3 40 00000</t>
  </si>
  <si>
    <t>14 3 40 00040</t>
  </si>
  <si>
    <t>14 3 40 S0040</t>
  </si>
  <si>
    <t>Капитальные вложения в объекты физической культуры и спорта</t>
  </si>
  <si>
    <t>04 3 50 35000</t>
  </si>
  <si>
    <t>05 2 A1 00000</t>
  </si>
  <si>
    <t>Создание и модернизация муниципальных учреждений культурно-досугового типа в сельской местности, включая обеспечение объектов инфраструктуры ( в том числе строительство, реконструкцию и капитальный ремонт зданий)</t>
  </si>
  <si>
    <t>05 2 A1 55131</t>
  </si>
  <si>
    <t>05 3 A1 00000</t>
  </si>
  <si>
    <t>Техническое оснащение муниципальных музеев</t>
  </si>
  <si>
    <t>05 3 A1 55900</t>
  </si>
  <si>
    <t>-</t>
  </si>
  <si>
    <t>Создание новых мест в общеобразовательных организациях, расположенных на территории Челябинской области</t>
  </si>
  <si>
    <t>Предоставление субсидий социально ориентированным некоммерческим организациям Челябинскому региональному отделению Общероссийской общественной организации инвалидов "Всероссийское общество глухих", Челябинской областной общественной организации Общероссийской общественной организации "Всероссийское общество инвалидов", Общероссийской общественной организации инвалидов "Всероссийское ордена Трудового Красного Знамени общество слепых"</t>
  </si>
  <si>
    <t>04 3 07 00000</t>
  </si>
  <si>
    <t>21 0 50 31800</t>
  </si>
  <si>
    <t>Субсидии на возмещение части затрат, связанных с развитием бизнеса</t>
  </si>
  <si>
    <t>01 5 51 00000</t>
  </si>
  <si>
    <t>01 5 51 S3010</t>
  </si>
  <si>
    <t>Предоставление субсидий юридическим лицам и индивидуальным предпринимателям на возмещение затрат на организацию отдыха детей в каникулярное время в загородных оздоровительных лагерях</t>
  </si>
  <si>
    <t>01 1 99 S3040</t>
  </si>
  <si>
    <t>01 1 99 00000</t>
  </si>
  <si>
    <t>05 1 A1 00000</t>
  </si>
  <si>
    <t>Создание модельных муниципальных библиотек за счет средств областного бюджета</t>
  </si>
  <si>
    <t>50 0 40 00000</t>
  </si>
  <si>
    <t>50 0 40 ПАРК0</t>
  </si>
  <si>
    <t>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</si>
  <si>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Благоустройство территорий, прилегающих к зданиям муниципальных общеобразовательных организаций</t>
  </si>
  <si>
    <t>Приобретение спортивного инвентаря и оборудования для физкультурно-спортивных организаций</t>
  </si>
  <si>
    <t>Строительство объекта: "Благоустройство "Парка Победы"</t>
  </si>
  <si>
    <t>01 3 20 S0043</t>
  </si>
  <si>
    <t>Проектно-изыскательские работы пр. Коммунистический</t>
  </si>
  <si>
    <t>46 0 20 00000</t>
  </si>
  <si>
    <t>46 0 20 ПИР0 0</t>
  </si>
  <si>
    <t>Снос ветхих и аварийных домов</t>
  </si>
  <si>
    <t>47 0 10 СН00 0</t>
  </si>
  <si>
    <t>Подготовка проектно-сметной документации на строительство, капитальный ремонт и ремонт линии наружного освещения</t>
  </si>
  <si>
    <t>08 1 40 ПСД0 0</t>
  </si>
  <si>
    <t>Мероприятия по благоустройству городского округа</t>
  </si>
  <si>
    <t>50 0 10 БЛ00 0</t>
  </si>
  <si>
    <t>Строительство детских садов</t>
  </si>
  <si>
    <t>02 1 40 00000</t>
  </si>
  <si>
    <t>02 1 40 СДС0 0</t>
  </si>
  <si>
    <t>Физкультурно-оздоровительный комплекс по ул. Борьбы</t>
  </si>
  <si>
    <t>14 3 40 ФК000</t>
  </si>
  <si>
    <t>05 1 A1 Д4540</t>
  </si>
  <si>
    <t>Укрепление материально-технической базы и оснащение оборудованием детских музыкальных, художественных, хореографических школ и школ искусств</t>
  </si>
  <si>
    <t>05 4 A1 5519М</t>
  </si>
  <si>
    <t>Обеспечение мероприятий по переселению граждан из аварийного жилищного фонда за счет средств областного бюджета</t>
  </si>
  <si>
    <t>42 0 F3 67484</t>
  </si>
  <si>
    <t>172 448,2</t>
  </si>
  <si>
    <t>Резервный фонд администрации, а также средств, иным образом зарезервированных в составе утвержденных бюджетных ассигнований</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</si>
  <si>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t>
  </si>
  <si>
    <t>01 2 20 42100</t>
  </si>
  <si>
    <t>01 2 20 00000</t>
  </si>
  <si>
    <t>Реализация переданных государственных полномочий по назначению малоимущим семьям, малоимущим одиноко проживающим гражданам государственной социальной помощи, в том числе на основании социального контракта</t>
  </si>
  <si>
    <t>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</si>
  <si>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Приобретение специализированного автотранспорта для муниципальных учреждений социальной защиты населения</t>
  </si>
  <si>
    <t>Приобретение технических средств реабилитации для пунктов проката в муниципальных учреждениях социальной защиты населения</t>
  </si>
  <si>
    <t>КНС к объекту: "МОУ СОШ №16", в том числе проектно-изыскательские работы (ул. Красная Горнячка,4)</t>
  </si>
  <si>
    <t>Строительство школ</t>
  </si>
  <si>
    <t>Создание сети велодорожек</t>
  </si>
  <si>
    <t>14 3 20 S0044</t>
  </si>
  <si>
    <t>01 2 20 42000</t>
  </si>
  <si>
    <t>01 2 20 42300</t>
  </si>
  <si>
    <t>01 2 20 43300</t>
  </si>
  <si>
    <t>01 2 20 S9601</t>
  </si>
  <si>
    <t>01 2 20 S9615</t>
  </si>
  <si>
    <t>01 2 20 S9616</t>
  </si>
  <si>
    <t>Инициативный проект "Инициативный проект по обеспечению противопожарной безопасности и устройству пожарных лестниц МДОУ "Детский сад № 35""</t>
  </si>
  <si>
    <t>Инициативный проект "Вместе за безопасность наших детей"</t>
  </si>
  <si>
    <t>Инициативный проект "Безопасность детей - это наша общая забота"</t>
  </si>
  <si>
    <t>01 3 20 42000</t>
  </si>
  <si>
    <t>01 3 20 42100</t>
  </si>
  <si>
    <t xml:space="preserve">07 </t>
  </si>
  <si>
    <t>01 3 20 42300</t>
  </si>
  <si>
    <t>01 3 20 43300</t>
  </si>
  <si>
    <t>01 3 20 S9607</t>
  </si>
  <si>
    <t>01 3 20 S9609</t>
  </si>
  <si>
    <t>Инициативный проект "Капитальный ремонт помещений фойе и электрощитовой в подвале здания МУДО ДТДиМ"</t>
  </si>
  <si>
    <t>Инициативный проект "Ремонт фасада и текущий ремонт кровли основного здания МУДО "Станция юных техников""</t>
  </si>
  <si>
    <t>01 4 20 42000</t>
  </si>
  <si>
    <t>01 4 20 42100</t>
  </si>
  <si>
    <t>01 4 20 42300</t>
  </si>
  <si>
    <t>01 4 20 43500</t>
  </si>
  <si>
    <t>01 4 99 00000</t>
  </si>
  <si>
    <t>Субсидия на иные цели в прочих организациях</t>
  </si>
  <si>
    <t>01 4 20 00000</t>
  </si>
  <si>
    <t>Инициативный проект "Капитальный ремонт кровли в здании МУ "Дом культуры им. 30 лет ВЛКСМ"</t>
  </si>
  <si>
    <t>05 2 20 S9605</t>
  </si>
  <si>
    <t>01 7 20 00000</t>
  </si>
  <si>
    <t>01 7 20 42300</t>
  </si>
  <si>
    <t>Инициативные платежи граждан на реализацию инициативного проекта "Капитальный ремонт кровли в здании МУ "Дом культуры им. 30 лет ВЛКСМ"</t>
  </si>
  <si>
    <t>05 2 20 ИП005</t>
  </si>
  <si>
    <t>Инициативный проект "Ремонт пола зрительного зала МУ "ДК им. 30 лет ВЛКСМ"</t>
  </si>
  <si>
    <t>05 2 20 S9606</t>
  </si>
  <si>
    <t>Инициативные платежи граждан на реализацию инициативного проекта "Ремонт пола зрительного зала МУ "ДК им.30 лет ВЛКСМ"</t>
  </si>
  <si>
    <t>05 2 20 ИП006</t>
  </si>
  <si>
    <t>01 9 00 00000</t>
  </si>
  <si>
    <t>01 9 20 00000</t>
  </si>
  <si>
    <t>01 9 20 42100</t>
  </si>
  <si>
    <t>01 9 20 L7500</t>
  </si>
  <si>
    <t>01 9 20 S3520</t>
  </si>
  <si>
    <t>Подпрограмма "Модернизация школьных систем образования"</t>
  </si>
  <si>
    <t>Реализация мероприятий по модернизации школьных систем образования</t>
  </si>
  <si>
    <t>Инициативный проект "Ремонт фасада обособленного подразделения МУ "Дом культуры им. С.М. Кирова"- ДК Угольщиков, расположенного по адресу: ул. Борьбы, 14"</t>
  </si>
  <si>
    <t>05 2 20 S9608</t>
  </si>
  <si>
    <t>Инициативные платежи граждан на реализацию инициативного проекта "Ремонт фасада обособленного подразделения МУ "Дом культуры им. С.М. Кирова"- ДК Угольщиков, расположенного по адресу: ул. Борьбы, 14"</t>
  </si>
  <si>
    <t>05 2 20 ИП008</t>
  </si>
  <si>
    <t>Инициативный проект "Улучшение материально-технической базы МУ "ДК им. П.П. Бажова"</t>
  </si>
  <si>
    <t>05 2 20 S9610</t>
  </si>
  <si>
    <t>Инициативные платежи граждан на реализацию инициативного проекта "Улучшение материально-технической базы МУ "ДК им. П.П. Бажова"</t>
  </si>
  <si>
    <t>05 2 20 ИП010</t>
  </si>
  <si>
    <t>Инициативный проект "Ремонт вестибюля и зрительного зала обособленного подразделения "ДК пос. РМЗ"</t>
  </si>
  <si>
    <t>05 2 20 S9613</t>
  </si>
  <si>
    <t>Инициативные платежи граждан на реализацию инициативного проекта "Ремонт вестибюля и зрительного зала обособленного подразделения "ДК пос. РМЗ"</t>
  </si>
  <si>
    <t>05 2 20 ИП013</t>
  </si>
  <si>
    <t>16 0 G1 43200</t>
  </si>
  <si>
    <t>16 0 G1 S3200</t>
  </si>
  <si>
    <t>16 0 G1 00000</t>
  </si>
  <si>
    <t>Региональный проект "Чистая страна"</t>
  </si>
  <si>
    <t>Ликвидация несанкционированных свалок отходов</t>
  </si>
  <si>
    <t>Региональный проект "Комплексная система обращения с твердыми коммунальными отходами"</t>
  </si>
  <si>
    <t>16 0 G2 00000</t>
  </si>
  <si>
    <t>16 0 G2 43120</t>
  </si>
  <si>
    <t>16 0 G2 S3120</t>
  </si>
  <si>
    <t>Обеспечение контейнерным сбором образующихся в жилом фонде твердых коммунальных отходов</t>
  </si>
  <si>
    <t>28 0 40 R0820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</si>
  <si>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</si>
  <si>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31 0 04 28580</t>
  </si>
  <si>
    <t>14 3 07 S0044</t>
  </si>
  <si>
    <t>14 3 20 00100</t>
  </si>
  <si>
    <t>Инициативный проект "Подготовка к Всероссийским соревнованиям"</t>
  </si>
  <si>
    <t>14 3 20 S9602</t>
  </si>
  <si>
    <t>Инициативные платежи граждан на реализацию инициативного проекта "Подготовка к Всероссийским соревнованиям"</t>
  </si>
  <si>
    <t>14 3 20 ИП002</t>
  </si>
  <si>
    <t xml:space="preserve">Содержание, развитие и поддержка  автономной некоммерческой организации "Мини-футбольный клуб "Сигма-К" </t>
  </si>
  <si>
    <t>31 0 20 S9614</t>
  </si>
  <si>
    <t>Инициативный проект "Благоустройство спортивного городка на территории МБУ "ЦПД""</t>
  </si>
  <si>
    <t>31 0 D4 00000</t>
  </si>
  <si>
    <t>31 0 D4 60250</t>
  </si>
  <si>
    <t>Региональный проект "Информационная безопасность"</t>
  </si>
  <si>
    <t>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осуществляемые в органах социальной защиты населения муниципальных образований Челябинской области</t>
  </si>
  <si>
    <t>40 0 20 00000</t>
  </si>
  <si>
    <t>46 0 20 VEL00</t>
  </si>
  <si>
    <t>46 0 40 ПСД00</t>
  </si>
  <si>
    <t>Разработка проектно-сметной документации</t>
  </si>
  <si>
    <t>47 0 20 00000</t>
  </si>
  <si>
    <t>47 0 20 42100</t>
  </si>
  <si>
    <t>50 0 10 S9603</t>
  </si>
  <si>
    <t>50 0 10 S9604</t>
  </si>
  <si>
    <t>50 0 10 S9611</t>
  </si>
  <si>
    <t>50 0 10 S9612</t>
  </si>
  <si>
    <t>Инициативный проект "Благоустройство Покровского бульвара"</t>
  </si>
  <si>
    <t>Инициативный проект "Благоустройство территории "Наш Парк""</t>
  </si>
  <si>
    <t>Инициативный проект "Создание сквера"</t>
  </si>
  <si>
    <t>Инициативный проект "Благоустройство территории в районе жилого дома №6 по пр. Ильича"</t>
  </si>
  <si>
    <t>51 0 20 00000</t>
  </si>
  <si>
    <t>51 0 20 КНС00</t>
  </si>
  <si>
    <t>62 0 50 61060</t>
  </si>
  <si>
    <t>Инициативные платежи граждан на реализацию инициативного проекта "Благоустройство территории "Наш Парк""</t>
  </si>
  <si>
    <t>50 0 10 ИП004</t>
  </si>
  <si>
    <t>Инициативные платежи граждан на реализацию инициативного проекта "Благоустройство Покровского бульвара"</t>
  </si>
  <si>
    <t>50 0 10 ИП003</t>
  </si>
  <si>
    <t>Инициативные платежи граждан на реализацию инициативного проекта "Создание сквера"</t>
  </si>
  <si>
    <t>50 0 10 ИП011</t>
  </si>
  <si>
    <t>50 0 10 ИП012</t>
  </si>
  <si>
    <t>Инициативные платежи граждан на реализацию инициативного проекта "Благоустройство территории в районе жилого дома №6 по пр. Ильича"</t>
  </si>
  <si>
    <t>99 0 04 31000</t>
  </si>
  <si>
    <t>Денежная премия за лучший дизайн-проект "Концепция развития территории, ограниченной ул. Борьбы, ул. Пионерской, ул Полевой, "Дом культуры Угольщиков" в городе Копейске</t>
  </si>
  <si>
    <t>Предоставление субсидий юридическим лицам и индивидуальным предпринимателям на возмещение затрат на организацию профильных смен для детей, состоящих на профилактическом учете</t>
  </si>
  <si>
    <t>01 6 50 00000</t>
  </si>
  <si>
    <t>01 6 50 S9010</t>
  </si>
  <si>
    <t>Муниципальная программа "Разработка (корректировка) документов территориального планирования и градостроительного зонирования, документации по планировке территории Копейского городского округа"</t>
  </si>
  <si>
    <t>01 2 20 ИП001</t>
  </si>
  <si>
    <t>01 2 20 ИП016</t>
  </si>
  <si>
    <t>01 2 20 ИП015</t>
  </si>
  <si>
    <t>Инициативные платежи граждан на реализацию инициативного проекта "Безопасность детей - это наша общая забота"</t>
  </si>
  <si>
    <t>Инициативные платежи граждан на реализацию инициативного проекта  "Вместе за безопасность наших детей"</t>
  </si>
  <si>
    <t>Инициативные платежи граждан на реализацию инициативного проекта  "Инициативный проект по обеспечению противопожарной безопасности и устройству пожарных лестниц МДОУ "Детский сад № 35""</t>
  </si>
  <si>
    <t>01 3 20 ИП007</t>
  </si>
  <si>
    <t>01 3 20 ИП009</t>
  </si>
  <si>
    <t>Инициативные платежи граждан на реализацию инициативного проекта "Капитальный ремонт помещений фойе и электрощитовой в подвале здания МУДО ДТДиМ"</t>
  </si>
  <si>
    <t>Инициативные платежи граждан на реализацию инициативного проекта "Ремонт фасада и текущий ремонт кровли основного здания МУДО "Станция юных техников""</t>
  </si>
  <si>
    <t>31 0 20 ИП014</t>
  </si>
  <si>
    <t>Инициативные платежи граждан на реализацию инициативного проекта "Благоустройство спортивного городка на территории МБУ "ЦПД""</t>
  </si>
  <si>
    <t>45 1 04 00000</t>
  </si>
  <si>
    <t>45 1 04 46030</t>
  </si>
  <si>
    <t>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</si>
  <si>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03 0 20 СШ000</t>
  </si>
  <si>
    <t>01 1 20 00000</t>
  </si>
  <si>
    <t>01 1 20 42100</t>
  </si>
  <si>
    <t>01 5 10 S3010</t>
  </si>
  <si>
    <t>01 6 07 00000</t>
  </si>
  <si>
    <t>01 6 07 S9010</t>
  </si>
  <si>
    <t>01 6 20 S9031</t>
  </si>
  <si>
    <t>01 6 20 S9032</t>
  </si>
  <si>
    <t>Обеспечение дошкольных образовательных организаций 1-й и 2-й категорий квалифицированной охраной</t>
  </si>
  <si>
    <t>Обеспечение общеобразовательных организаций 1-й и 2-й категорий квалифицированной охраной</t>
  </si>
  <si>
    <t>02 1 20 ДС000</t>
  </si>
  <si>
    <t>Разработка документации для строительства детских садов</t>
  </si>
  <si>
    <t>03 0 20 42100</t>
  </si>
  <si>
    <t>13 0 20 42100</t>
  </si>
  <si>
    <t>13 0 20 42300</t>
  </si>
  <si>
    <t>13 0 20 43300</t>
  </si>
  <si>
    <t>14 3 20 L7530</t>
  </si>
  <si>
    <t>Субсидия на закупку оборудования для создания "умных" спортивных площадок</t>
  </si>
  <si>
    <t>31 0 20 28000</t>
  </si>
  <si>
    <t>43 0 20 00000</t>
  </si>
  <si>
    <t>46 0 40 TUG00</t>
  </si>
  <si>
    <t>Строительство автомобильной дороги в микрорайоне "Тугайкуль"</t>
  </si>
  <si>
    <t>51 0 20 ЛК000</t>
  </si>
  <si>
    <t>Строительство ливневого коллектора (ул. Кр Горнячка,4)</t>
  </si>
  <si>
    <t>60 0 06 14080</t>
  </si>
  <si>
    <t>Предоставление молодым семьям - участникам подпрограммы дополнительных социальных выплат при рождении (усыновлении) одного ребенка</t>
  </si>
  <si>
    <t>99 0 04 31300</t>
  </si>
  <si>
    <t>Возврат бюджетных средств по требованию вышестоящих органов</t>
  </si>
  <si>
    <t>99 0 99 00000</t>
  </si>
  <si>
    <t>99 0 99 40400</t>
  </si>
  <si>
    <t>Управление закупок и обеспечения</t>
  </si>
  <si>
    <t>Мероприятия по модернизации систем коммунальной инфраструктуры с привлечением средств Фонда национального благосостояния</t>
  </si>
  <si>
    <t>Субсидия муниципальному унитарному предприятию "Копейские сети водоснабжения и водоотведения" на выполнение мероприятий по модернизации систем коммунальной инфраструктуры с привлечением средств Фонда национального благосостояния</t>
  </si>
  <si>
    <t>51 0 50 00000</t>
  </si>
  <si>
    <t>51 0 52 00000</t>
  </si>
  <si>
    <t>51 0 52 14090</t>
  </si>
  <si>
    <t>51 0 52 S4090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</si>
</sst>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
    <numFmt numFmtId="179" formatCode="_-* #,##0.0_р_._-;\-* #,##0.0_р_._-;_-* &quot;-&quot;??_р_._-;_-@_-"/>
    <numFmt numFmtId="180" formatCode="_-* #,##0.0_р_._-;\-* #,##0.0_р_._-;_-* &quot;-&quot;?_р_._-;_-@_-"/>
    <numFmt numFmtId="181" formatCode="0.000"/>
    <numFmt numFmtId="182" formatCode="[$-FC19]d\ mmmm\ yyyy\ &quot;г.&quot;"/>
    <numFmt numFmtId="183" formatCode="_-* #,##0.0\ _₽_-;\-* #,##0.0\ _₽_-;_-* &quot;-&quot;?\ _₽_-;_-@_-"/>
    <numFmt numFmtId="184" formatCode="#,##0.000"/>
    <numFmt numFmtId="185" formatCode="#,##0.0_ ;\-#,##0.0\ "/>
  </numFmts>
  <fonts count="49">
    <font>
      <sz val="10"/>
      <name val="Arial Cyr"/>
      <family val="0"/>
    </font>
    <font>
      <u val="single"/>
      <sz val="10"/>
      <color indexed="12"/>
      <name val="Arial Cyr"/>
      <family val="0"/>
    </font>
    <font>
      <u val="single"/>
      <sz val="10"/>
      <color indexed="36"/>
      <name val="Arial Cyr"/>
      <family val="0"/>
    </font>
    <font>
      <i/>
      <sz val="10"/>
      <name val="Arial Cyr"/>
      <family val="0"/>
    </font>
    <font>
      <sz val="14"/>
      <name val="Times New Roman"/>
      <family val="1"/>
    </font>
    <font>
      <b/>
      <sz val="14"/>
      <name val="Times New Roman"/>
      <family val="1"/>
    </font>
    <font>
      <sz val="14"/>
      <color indexed="8"/>
      <name val="Times New Roman"/>
      <family val="1"/>
    </font>
    <font>
      <b/>
      <sz val="14"/>
      <color indexed="8"/>
      <name val="Times New Roman"/>
      <family val="1"/>
    </font>
    <font>
      <i/>
      <sz val="14"/>
      <name val="Arial Cyr"/>
      <family val="0"/>
    </font>
    <font>
      <b/>
      <i/>
      <sz val="12"/>
      <name val="Arial Cyr"/>
      <family val="0"/>
    </font>
    <font>
      <b/>
      <i/>
      <sz val="10"/>
      <name val="Arial Cyr"/>
      <family val="0"/>
    </font>
    <font>
      <b/>
      <i/>
      <sz val="14"/>
      <name val="Arial Cyr"/>
      <family val="0"/>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lignment/>
      <protection/>
    </xf>
    <xf numFmtId="0" fontId="2"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131">
    <xf numFmtId="0" fontId="0" fillId="0" borderId="0" xfId="0" applyAlignment="1">
      <alignment/>
    </xf>
    <xf numFmtId="0" fontId="4"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49" fontId="4" fillId="0" borderId="0" xfId="0" applyNumberFormat="1" applyFont="1" applyFill="1" applyBorder="1" applyAlignment="1">
      <alignment horizontal="centerContinuous"/>
    </xf>
    <xf numFmtId="0" fontId="4" fillId="0" borderId="10" xfId="0" applyFont="1" applyFill="1" applyBorder="1" applyAlignment="1">
      <alignment horizontal="center" vertical="center"/>
    </xf>
    <xf numFmtId="49" fontId="4" fillId="0" borderId="0" xfId="0" applyNumberFormat="1" applyFont="1" applyFill="1" applyAlignment="1">
      <alignment horizontal="center"/>
    </xf>
    <xf numFmtId="171" fontId="4" fillId="0" borderId="0" xfId="61" applyFont="1" applyFill="1" applyAlignment="1">
      <alignment horizontal="center"/>
    </xf>
    <xf numFmtId="0" fontId="4" fillId="0" borderId="0" xfId="0" applyFont="1" applyFill="1" applyAlignment="1">
      <alignment horizontal="left"/>
    </xf>
    <xf numFmtId="180" fontId="5" fillId="32" borderId="10" xfId="61" applyNumberFormat="1" applyFont="1" applyFill="1" applyBorder="1" applyAlignment="1">
      <alignment horizontal="center"/>
    </xf>
    <xf numFmtId="180" fontId="5" fillId="0" borderId="10" xfId="61" applyNumberFormat="1" applyFont="1" applyFill="1" applyBorder="1" applyAlignment="1">
      <alignment horizontal="center"/>
    </xf>
    <xf numFmtId="180" fontId="4" fillId="0" borderId="10" xfId="61" applyNumberFormat="1" applyFont="1" applyFill="1" applyBorder="1" applyAlignment="1">
      <alignment horizontal="center"/>
    </xf>
    <xf numFmtId="180" fontId="4" fillId="0" borderId="10" xfId="61" applyNumberFormat="1" applyFont="1" applyFill="1" applyBorder="1" applyAlignment="1">
      <alignment horizontal="center" vertical="center"/>
    </xf>
    <xf numFmtId="173" fontId="5" fillId="0" borderId="10" xfId="0" applyNumberFormat="1" applyFont="1" applyFill="1" applyBorder="1" applyAlignment="1">
      <alignment horizontal="center"/>
    </xf>
    <xf numFmtId="180" fontId="4" fillId="32" borderId="10" xfId="61" applyNumberFormat="1" applyFont="1" applyFill="1" applyBorder="1" applyAlignment="1">
      <alignment horizontal="center"/>
    </xf>
    <xf numFmtId="171" fontId="4" fillId="0" borderId="0" xfId="0" applyNumberFormat="1" applyFont="1" applyFill="1" applyAlignment="1">
      <alignment horizontal="center"/>
    </xf>
    <xf numFmtId="171" fontId="4" fillId="0" borderId="0" xfId="0" applyNumberFormat="1" applyFont="1" applyFill="1" applyAlignment="1">
      <alignment horizontal="left"/>
    </xf>
    <xf numFmtId="2" fontId="4" fillId="0" borderId="0" xfId="0" applyNumberFormat="1" applyFont="1" applyFill="1" applyAlignment="1">
      <alignment horizontal="center"/>
    </xf>
    <xf numFmtId="0" fontId="4" fillId="0" borderId="11" xfId="61" applyNumberFormat="1" applyFont="1" applyFill="1" applyBorder="1" applyAlignment="1">
      <alignment horizontal="center" wrapText="1"/>
    </xf>
    <xf numFmtId="173" fontId="5" fillId="32" borderId="10" xfId="61" applyNumberFormat="1" applyFont="1" applyFill="1" applyBorder="1" applyAlignment="1">
      <alignment horizontal="center"/>
    </xf>
    <xf numFmtId="173" fontId="4" fillId="0" borderId="10" xfId="61" applyNumberFormat="1" applyFont="1" applyFill="1" applyBorder="1" applyAlignment="1">
      <alignment horizontal="center"/>
    </xf>
    <xf numFmtId="173" fontId="4" fillId="32" borderId="10" xfId="61" applyNumberFormat="1" applyFont="1" applyFill="1" applyBorder="1" applyAlignment="1">
      <alignment horizontal="center"/>
    </xf>
    <xf numFmtId="185" fontId="5" fillId="0" borderId="10" xfId="61" applyNumberFormat="1" applyFont="1" applyFill="1" applyBorder="1" applyAlignment="1">
      <alignment horizontal="center"/>
    </xf>
    <xf numFmtId="185" fontId="4" fillId="0" borderId="10" xfId="61" applyNumberFormat="1"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ill="1" applyAlignment="1">
      <alignment/>
    </xf>
    <xf numFmtId="0" fontId="3" fillId="0" borderId="0" xfId="0" applyFont="1" applyFill="1" applyAlignment="1">
      <alignment/>
    </xf>
    <xf numFmtId="183" fontId="3" fillId="0" borderId="0" xfId="0" applyNumberFormat="1" applyFont="1" applyFill="1" applyAlignment="1">
      <alignment/>
    </xf>
    <xf numFmtId="180" fontId="3" fillId="0" borderId="0" xfId="0" applyNumberFormat="1" applyFont="1" applyFill="1" applyAlignment="1">
      <alignment/>
    </xf>
    <xf numFmtId="180" fontId="8" fillId="0" borderId="0" xfId="0" applyNumberFormat="1" applyFont="1" applyFill="1" applyAlignment="1">
      <alignment/>
    </xf>
    <xf numFmtId="0" fontId="3" fillId="0" borderId="0" xfId="0" applyFont="1" applyFill="1" applyBorder="1" applyAlignment="1">
      <alignment/>
    </xf>
    <xf numFmtId="180" fontId="4" fillId="0" borderId="0" xfId="61" applyNumberFormat="1" applyFont="1" applyFill="1" applyBorder="1" applyAlignment="1">
      <alignment horizontal="center"/>
    </xf>
    <xf numFmtId="180" fontId="4" fillId="0" borderId="0" xfId="61" applyNumberFormat="1" applyFont="1" applyFill="1" applyBorder="1" applyAlignment="1">
      <alignment horizontal="left"/>
    </xf>
    <xf numFmtId="0" fontId="11" fillId="0" borderId="0" xfId="0" applyFont="1" applyFill="1" applyAlignment="1">
      <alignment/>
    </xf>
    <xf numFmtId="0" fontId="9" fillId="0" borderId="0" xfId="0" applyFont="1" applyFill="1" applyAlignment="1">
      <alignment/>
    </xf>
    <xf numFmtId="180" fontId="4" fillId="0" borderId="0" xfId="0" applyNumberFormat="1" applyFont="1" applyFill="1" applyBorder="1" applyAlignment="1">
      <alignment horizontal="center"/>
    </xf>
    <xf numFmtId="0" fontId="10" fillId="0" borderId="0" xfId="0" applyFont="1" applyFill="1" applyAlignment="1">
      <alignment/>
    </xf>
    <xf numFmtId="185" fontId="3" fillId="0" borderId="0" xfId="0" applyNumberFormat="1" applyFont="1" applyFill="1" applyAlignment="1">
      <alignment/>
    </xf>
    <xf numFmtId="43" fontId="3" fillId="0" borderId="0" xfId="0" applyNumberFormat="1" applyFont="1" applyFill="1" applyAlignment="1">
      <alignment/>
    </xf>
    <xf numFmtId="183" fontId="0" fillId="0" borderId="0" xfId="0" applyNumberFormat="1" applyFont="1" applyFill="1" applyAlignment="1">
      <alignment/>
    </xf>
    <xf numFmtId="0" fontId="6" fillId="33" borderId="10" xfId="0" applyFont="1" applyFill="1" applyBorder="1" applyAlignment="1">
      <alignment wrapText="1"/>
    </xf>
    <xf numFmtId="49" fontId="4" fillId="33" borderId="10" xfId="0" applyNumberFormat="1" applyFont="1" applyFill="1" applyBorder="1" applyAlignment="1">
      <alignment horizontal="center"/>
    </xf>
    <xf numFmtId="180" fontId="4" fillId="33" borderId="10" xfId="61" applyNumberFormat="1" applyFont="1" applyFill="1" applyBorder="1" applyAlignment="1">
      <alignment horizontal="center"/>
    </xf>
    <xf numFmtId="0" fontId="6" fillId="33" borderId="10" xfId="0" applyFont="1" applyFill="1" applyBorder="1" applyAlignment="1">
      <alignment horizontal="justify" wrapText="1"/>
    </xf>
    <xf numFmtId="0" fontId="6" fillId="33" borderId="10" xfId="0" applyFont="1" applyFill="1" applyBorder="1" applyAlignment="1">
      <alignment wrapText="1"/>
    </xf>
    <xf numFmtId="0" fontId="4"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wrapText="1"/>
    </xf>
    <xf numFmtId="0" fontId="4" fillId="33" borderId="0" xfId="0" applyFont="1" applyFill="1" applyAlignment="1">
      <alignment/>
    </xf>
    <xf numFmtId="0" fontId="4" fillId="33" borderId="0" xfId="0" applyFont="1" applyFill="1" applyAlignment="1">
      <alignment horizontal="center"/>
    </xf>
    <xf numFmtId="0" fontId="4" fillId="33" borderId="0" xfId="0" applyFont="1" applyFill="1" applyAlignment="1">
      <alignment horizontal="centerContinuous"/>
    </xf>
    <xf numFmtId="49" fontId="4" fillId="33" borderId="0" xfId="0" applyNumberFormat="1" applyFont="1" applyFill="1" applyBorder="1" applyAlignment="1">
      <alignment horizontal="centerContinuous"/>
    </xf>
    <xf numFmtId="49" fontId="4" fillId="33" borderId="0" xfId="0" applyNumberFormat="1" applyFont="1" applyFill="1" applyBorder="1" applyAlignment="1">
      <alignment horizontal="center"/>
    </xf>
    <xf numFmtId="0" fontId="4" fillId="33" borderId="10" xfId="0" applyFont="1" applyFill="1" applyBorder="1" applyAlignment="1">
      <alignment horizontal="center" vertical="center"/>
    </xf>
    <xf numFmtId="0" fontId="5" fillId="33" borderId="10" xfId="0" applyFont="1" applyFill="1" applyBorder="1" applyAlignment="1">
      <alignment wrapText="1"/>
    </xf>
    <xf numFmtId="49" fontId="5" fillId="33" borderId="10" xfId="0" applyNumberFormat="1" applyFont="1" applyFill="1" applyBorder="1" applyAlignment="1">
      <alignment horizontal="center"/>
    </xf>
    <xf numFmtId="180" fontId="5" fillId="33" borderId="10" xfId="61" applyNumberFormat="1" applyFont="1" applyFill="1" applyBorder="1" applyAlignment="1">
      <alignment horizontal="center"/>
    </xf>
    <xf numFmtId="0" fontId="4" fillId="33" borderId="10" xfId="0" applyFont="1" applyFill="1" applyBorder="1" applyAlignment="1">
      <alignment wrapText="1"/>
    </xf>
    <xf numFmtId="49" fontId="6" fillId="33" borderId="10" xfId="0" applyNumberFormat="1" applyFont="1" applyFill="1" applyBorder="1" applyAlignment="1">
      <alignment horizontal="center" wrapText="1"/>
    </xf>
    <xf numFmtId="0" fontId="6" fillId="33" borderId="10" xfId="0" applyFont="1" applyFill="1" applyBorder="1" applyAlignment="1">
      <alignment horizontal="justify" wrapText="1"/>
    </xf>
    <xf numFmtId="0" fontId="6" fillId="33" borderId="10" xfId="0" applyFont="1" applyFill="1" applyBorder="1" applyAlignment="1">
      <alignment wrapText="1"/>
    </xf>
    <xf numFmtId="0" fontId="6" fillId="33" borderId="10" xfId="0" applyFont="1" applyFill="1" applyBorder="1" applyAlignment="1">
      <alignment wrapText="1"/>
    </xf>
    <xf numFmtId="0" fontId="6" fillId="33" borderId="10" xfId="0" applyFont="1" applyFill="1" applyBorder="1" applyAlignment="1">
      <alignment horizontal="justify" wrapText="1"/>
    </xf>
    <xf numFmtId="0" fontId="6" fillId="33" borderId="10" xfId="0" applyFont="1" applyFill="1" applyBorder="1" applyAlignment="1">
      <alignment horizontal="justify" wrapText="1"/>
    </xf>
    <xf numFmtId="0" fontId="6" fillId="33" borderId="10" xfId="0" applyFont="1" applyFill="1" applyBorder="1" applyAlignment="1">
      <alignment wrapText="1"/>
    </xf>
    <xf numFmtId="49" fontId="6" fillId="33" borderId="10" xfId="0" applyNumberFormat="1" applyFont="1" applyFill="1" applyBorder="1" applyAlignment="1">
      <alignment horizontal="center"/>
    </xf>
    <xf numFmtId="49" fontId="6" fillId="33" borderId="10" xfId="0" applyNumberFormat="1" applyFont="1" applyFill="1" applyBorder="1" applyAlignment="1">
      <alignment horizontal="center"/>
    </xf>
    <xf numFmtId="0" fontId="6" fillId="33" borderId="10" xfId="0" applyFont="1" applyFill="1" applyBorder="1" applyAlignment="1">
      <alignment horizontal="justify" wrapText="1"/>
    </xf>
    <xf numFmtId="180" fontId="4" fillId="33" borderId="10" xfId="61" applyNumberFormat="1" applyFont="1" applyFill="1" applyBorder="1" applyAlignment="1">
      <alignment horizontal="center" vertical="center"/>
    </xf>
    <xf numFmtId="49" fontId="4" fillId="33" borderId="10" xfId="0" applyNumberFormat="1" applyFont="1" applyFill="1" applyBorder="1" applyAlignment="1">
      <alignment horizontal="center" vertical="center"/>
    </xf>
    <xf numFmtId="0" fontId="6" fillId="33" borderId="10" xfId="0" applyFont="1" applyFill="1" applyBorder="1" applyAlignment="1">
      <alignment horizontal="justify" wrapText="1"/>
    </xf>
    <xf numFmtId="0" fontId="6" fillId="33" borderId="10" xfId="0" applyNumberFormat="1" applyFont="1" applyFill="1" applyBorder="1" applyAlignment="1">
      <alignment horizontal="justify" vertical="center" wrapText="1"/>
    </xf>
    <xf numFmtId="0" fontId="4" fillId="33" borderId="10" xfId="0" applyFont="1" applyFill="1" applyBorder="1" applyAlignment="1">
      <alignment horizontal="center"/>
    </xf>
    <xf numFmtId="0" fontId="7" fillId="33" borderId="10" xfId="0" applyFont="1" applyFill="1" applyBorder="1" applyAlignment="1">
      <alignment vertical="top" wrapText="1"/>
    </xf>
    <xf numFmtId="49" fontId="7" fillId="33" borderId="10" xfId="0" applyNumberFormat="1" applyFont="1" applyFill="1" applyBorder="1" applyAlignment="1">
      <alignment horizontal="center"/>
    </xf>
    <xf numFmtId="0" fontId="4" fillId="33" borderId="10" xfId="0" applyNumberFormat="1" applyFont="1" applyFill="1" applyBorder="1" applyAlignment="1">
      <alignment horizontal="center" vertical="center"/>
    </xf>
    <xf numFmtId="180" fontId="5" fillId="33" borderId="10" xfId="61" applyNumberFormat="1" applyFont="1" applyFill="1" applyBorder="1" applyAlignment="1">
      <alignment horizontal="center"/>
    </xf>
    <xf numFmtId="49" fontId="6" fillId="33" borderId="10" xfId="0" applyNumberFormat="1" applyFont="1" applyFill="1" applyBorder="1" applyAlignment="1">
      <alignment horizontal="center" wrapText="1"/>
    </xf>
    <xf numFmtId="49" fontId="6" fillId="33" borderId="10" xfId="0" applyNumberFormat="1" applyFont="1" applyFill="1" applyBorder="1" applyAlignment="1">
      <alignment horizontal="center" wrapText="1"/>
    </xf>
    <xf numFmtId="0" fontId="6" fillId="33" borderId="10" xfId="0" applyFont="1" applyFill="1" applyBorder="1" applyAlignment="1">
      <alignment wrapText="1"/>
    </xf>
    <xf numFmtId="179" fontId="4" fillId="33" borderId="10" xfId="61" applyNumberFormat="1" applyFont="1" applyFill="1" applyBorder="1" applyAlignment="1">
      <alignment horizontal="distributed"/>
    </xf>
    <xf numFmtId="185" fontId="4" fillId="33" borderId="10" xfId="61" applyNumberFormat="1" applyFont="1" applyFill="1" applyBorder="1" applyAlignment="1">
      <alignment horizontal="center"/>
    </xf>
    <xf numFmtId="49" fontId="7" fillId="33" borderId="10" xfId="0" applyNumberFormat="1" applyFont="1" applyFill="1" applyBorder="1" applyAlignment="1">
      <alignment horizontal="center" wrapText="1"/>
    </xf>
    <xf numFmtId="0" fontId="6" fillId="33" borderId="10" xfId="0" applyFont="1" applyFill="1" applyBorder="1" applyAlignment="1">
      <alignment horizontal="justify" wrapText="1"/>
    </xf>
    <xf numFmtId="0" fontId="6" fillId="33" borderId="10" xfId="0" applyFont="1" applyFill="1" applyBorder="1" applyAlignment="1">
      <alignment horizontal="left" wrapText="1"/>
    </xf>
    <xf numFmtId="0" fontId="6" fillId="33" borderId="10" xfId="0" applyNumberFormat="1" applyFont="1" applyFill="1" applyBorder="1" applyAlignment="1">
      <alignment wrapText="1"/>
    </xf>
    <xf numFmtId="0" fontId="6" fillId="33" borderId="10" xfId="0" applyNumberFormat="1" applyFont="1" applyFill="1" applyBorder="1" applyAlignment="1">
      <alignment horizontal="justify" wrapText="1"/>
    </xf>
    <xf numFmtId="49" fontId="7" fillId="33" borderId="10" xfId="0" applyNumberFormat="1" applyFont="1" applyFill="1" applyBorder="1" applyAlignment="1">
      <alignment horizontal="center" wrapText="1"/>
    </xf>
    <xf numFmtId="49" fontId="6" fillId="33" borderId="10" xfId="0" applyNumberFormat="1" applyFont="1" applyFill="1" applyBorder="1" applyAlignment="1">
      <alignment horizontal="center" wrapText="1"/>
    </xf>
    <xf numFmtId="49" fontId="6" fillId="33" borderId="10" xfId="0" applyNumberFormat="1" applyFont="1" applyFill="1" applyBorder="1" applyAlignment="1">
      <alignment horizontal="center" wrapText="1"/>
    </xf>
    <xf numFmtId="0" fontId="7" fillId="33" borderId="10" xfId="0" applyFont="1" applyFill="1" applyBorder="1" applyAlignment="1">
      <alignment horizontal="justify" wrapText="1"/>
    </xf>
    <xf numFmtId="49" fontId="5" fillId="33" borderId="10" xfId="0" applyNumberFormat="1" applyFont="1" applyFill="1" applyBorder="1" applyAlignment="1">
      <alignment horizontal="justify" vertical="center" wrapText="1"/>
    </xf>
    <xf numFmtId="0" fontId="6" fillId="33" borderId="10" xfId="0" applyNumberFormat="1" applyFont="1" applyFill="1" applyBorder="1" applyAlignment="1">
      <alignment horizontal="justify" wrapText="1"/>
    </xf>
    <xf numFmtId="49" fontId="6" fillId="33" borderId="10" xfId="0" applyNumberFormat="1" applyFont="1" applyFill="1" applyBorder="1" applyAlignment="1">
      <alignment horizontal="center" wrapText="1"/>
    </xf>
    <xf numFmtId="0" fontId="6" fillId="33" borderId="12" xfId="0" applyFont="1" applyFill="1" applyBorder="1" applyAlignment="1">
      <alignment wrapText="1"/>
    </xf>
    <xf numFmtId="0" fontId="7" fillId="33" borderId="10" xfId="0" applyNumberFormat="1" applyFont="1" applyFill="1" applyBorder="1" applyAlignment="1">
      <alignment horizontal="justify" wrapText="1"/>
    </xf>
    <xf numFmtId="173" fontId="5" fillId="33" borderId="10" xfId="61" applyNumberFormat="1" applyFont="1" applyFill="1" applyBorder="1" applyAlignment="1">
      <alignment horizontal="center"/>
    </xf>
    <xf numFmtId="173" fontId="4" fillId="33" borderId="10" xfId="61" applyNumberFormat="1" applyFont="1" applyFill="1" applyBorder="1" applyAlignment="1">
      <alignment horizontal="center"/>
    </xf>
    <xf numFmtId="179" fontId="6" fillId="33" borderId="10" xfId="61" applyNumberFormat="1" applyFont="1" applyFill="1" applyBorder="1" applyAlignment="1">
      <alignment horizontal="center" wrapText="1"/>
    </xf>
    <xf numFmtId="179" fontId="6" fillId="33" borderId="10" xfId="61" applyNumberFormat="1" applyFont="1" applyFill="1" applyBorder="1" applyAlignment="1">
      <alignment horizontal="center" wrapText="1"/>
    </xf>
    <xf numFmtId="179" fontId="6" fillId="33" borderId="10" xfId="61" applyNumberFormat="1" applyFont="1" applyFill="1" applyBorder="1" applyAlignment="1">
      <alignment horizontal="center" wrapText="1"/>
    </xf>
    <xf numFmtId="0" fontId="5" fillId="33" borderId="10" xfId="0" applyFont="1" applyFill="1" applyBorder="1" applyAlignment="1">
      <alignment vertical="center" wrapText="1"/>
    </xf>
    <xf numFmtId="180" fontId="6" fillId="33" borderId="10" xfId="61" applyNumberFormat="1" applyFont="1" applyFill="1" applyBorder="1" applyAlignment="1">
      <alignment horizontal="center"/>
    </xf>
    <xf numFmtId="0" fontId="3" fillId="33" borderId="10" xfId="0" applyFont="1" applyFill="1" applyBorder="1" applyAlignment="1">
      <alignment/>
    </xf>
    <xf numFmtId="0" fontId="4" fillId="33" borderId="10" xfId="0" applyFont="1" applyFill="1" applyBorder="1" applyAlignment="1">
      <alignment vertical="center" wrapText="1"/>
    </xf>
    <xf numFmtId="49" fontId="7" fillId="33" borderId="10" xfId="0" applyNumberFormat="1" applyFont="1" applyFill="1" applyBorder="1" applyAlignment="1">
      <alignment horizontal="center"/>
    </xf>
    <xf numFmtId="179" fontId="4" fillId="33" borderId="10" xfId="61" applyNumberFormat="1" applyFont="1" applyFill="1" applyBorder="1" applyAlignment="1">
      <alignment horizontal="center"/>
    </xf>
    <xf numFmtId="0" fontId="5" fillId="33" borderId="10" xfId="0" applyFont="1" applyFill="1" applyBorder="1" applyAlignment="1">
      <alignment/>
    </xf>
    <xf numFmtId="173" fontId="5" fillId="33" borderId="10" xfId="0" applyNumberFormat="1" applyFont="1" applyFill="1" applyBorder="1" applyAlignment="1">
      <alignment horizontal="center"/>
    </xf>
    <xf numFmtId="0" fontId="5" fillId="33" borderId="0" xfId="0" applyFont="1" applyFill="1" applyBorder="1" applyAlignment="1">
      <alignment/>
    </xf>
    <xf numFmtId="49" fontId="5" fillId="33" borderId="0" xfId="0" applyNumberFormat="1" applyFont="1" applyFill="1" applyBorder="1" applyAlignment="1">
      <alignment horizontal="center"/>
    </xf>
    <xf numFmtId="173" fontId="5" fillId="33" borderId="0" xfId="0" applyNumberFormat="1" applyFont="1" applyFill="1" applyBorder="1" applyAlignment="1">
      <alignment horizontal="center"/>
    </xf>
    <xf numFmtId="0" fontId="4" fillId="33" borderId="0" xfId="0" applyFont="1" applyFill="1" applyAlignment="1">
      <alignment horizontal="left" wrapText="1"/>
    </xf>
    <xf numFmtId="49" fontId="4" fillId="33" borderId="0" xfId="0" applyNumberFormat="1" applyFont="1" applyFill="1" applyAlignment="1">
      <alignment horizontal="center"/>
    </xf>
    <xf numFmtId="171" fontId="12" fillId="33" borderId="0" xfId="61" applyFont="1" applyFill="1" applyAlignment="1">
      <alignment horizontal="right"/>
    </xf>
    <xf numFmtId="0" fontId="4" fillId="33" borderId="0" xfId="0" applyFont="1" applyFill="1" applyAlignment="1">
      <alignment horizontal="right"/>
    </xf>
    <xf numFmtId="171" fontId="4" fillId="33" borderId="0" xfId="0" applyNumberFormat="1" applyFont="1" applyFill="1" applyAlignment="1">
      <alignment horizontal="center"/>
    </xf>
    <xf numFmtId="0" fontId="4" fillId="33" borderId="0" xfId="0" applyFont="1" applyFill="1" applyAlignment="1">
      <alignment horizontal="left"/>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1" xfId="61" applyNumberFormat="1" applyFont="1" applyFill="1" applyBorder="1" applyAlignment="1">
      <alignment horizontal="center" wrapText="1"/>
    </xf>
    <xf numFmtId="0" fontId="0" fillId="33" borderId="12" xfId="61" applyNumberFormat="1" applyFont="1" applyFill="1" applyBorder="1" applyAlignment="1">
      <alignment horizontal="center" wrapText="1"/>
    </xf>
    <xf numFmtId="0" fontId="0" fillId="33" borderId="13" xfId="61" applyNumberFormat="1" applyFont="1" applyFill="1" applyBorder="1" applyAlignment="1">
      <alignment horizontal="center" wrapText="1"/>
    </xf>
    <xf numFmtId="0" fontId="4" fillId="33" borderId="0" xfId="0" applyFont="1" applyFill="1" applyAlignment="1">
      <alignment horizontal="center" wrapText="1"/>
    </xf>
    <xf numFmtId="0" fontId="4" fillId="33" borderId="0" xfId="0" applyFont="1" applyFill="1" applyAlignment="1">
      <alignment horizontal="left" wrapText="1"/>
    </xf>
    <xf numFmtId="0" fontId="4" fillId="33" borderId="0" xfId="0" applyFont="1" applyFill="1" applyAlignment="1">
      <alignment horizontal="center" vertical="center" wrapText="1"/>
    </xf>
    <xf numFmtId="49" fontId="4" fillId="33" borderId="10" xfId="0" applyNumberFormat="1" applyFont="1" applyFill="1" applyBorder="1" applyAlignment="1">
      <alignment horizontal="center" vertical="center" wrapText="1"/>
    </xf>
    <xf numFmtId="0" fontId="4" fillId="33" borderId="10" xfId="61" applyNumberFormat="1" applyFont="1" applyFill="1" applyBorder="1" applyAlignment="1">
      <alignment horizontal="center" wrapText="1"/>
    </xf>
    <xf numFmtId="0" fontId="4" fillId="33" borderId="10" xfId="61"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27"/>
  <sheetViews>
    <sheetView tabSelected="1" zoomScale="75" zoomScaleNormal="75" zoomScaleSheetLayoutView="100" workbookViewId="0" topLeftCell="A805">
      <selection activeCell="K812" sqref="K812"/>
    </sheetView>
  </sheetViews>
  <sheetFormatPr defaultColWidth="9.00390625" defaultRowHeight="12.75"/>
  <cols>
    <col min="1" max="1" width="77.125" style="47" customWidth="1"/>
    <col min="2" max="2" width="26.125" style="47" customWidth="1"/>
    <col min="3" max="3" width="12.25390625" style="47" customWidth="1"/>
    <col min="4" max="4" width="11.375" style="47" customWidth="1"/>
    <col min="5" max="5" width="13.75390625" style="47" customWidth="1"/>
    <col min="6" max="6" width="19.375" style="47" customWidth="1"/>
    <col min="7" max="7" width="19.25390625" style="47" customWidth="1"/>
    <col min="8" max="8" width="19.375" style="47" customWidth="1"/>
    <col min="9" max="9" width="17.625" style="24" customWidth="1"/>
    <col min="10" max="10" width="16.125" style="24" customWidth="1"/>
    <col min="11" max="11" width="22.25390625" style="24" customWidth="1"/>
    <col min="12" max="12" width="16.375" style="24" customWidth="1"/>
    <col min="13" max="13" width="22.875" style="24" customWidth="1"/>
    <col min="14" max="16" width="9.125" style="24" customWidth="1"/>
    <col min="17" max="17" width="19.25390625" style="24" customWidth="1"/>
    <col min="18" max="16384" width="9.125" style="24" customWidth="1"/>
  </cols>
  <sheetData>
    <row r="1" spans="3:8" ht="21.75" customHeight="1">
      <c r="C1" s="48"/>
      <c r="D1" s="49"/>
      <c r="E1" s="50"/>
      <c r="F1" s="50"/>
      <c r="G1" s="50" t="s">
        <v>582</v>
      </c>
      <c r="H1" s="50"/>
    </row>
    <row r="2" spans="3:8" ht="43.5" customHeight="1">
      <c r="C2" s="48"/>
      <c r="D2" s="49"/>
      <c r="E2" s="50"/>
      <c r="F2" s="125" t="s">
        <v>579</v>
      </c>
      <c r="G2" s="125"/>
      <c r="H2" s="125"/>
    </row>
    <row r="3" spans="3:8" ht="18.75">
      <c r="C3" s="48"/>
      <c r="D3" s="49"/>
      <c r="E3" s="50"/>
      <c r="F3" s="50"/>
      <c r="G3" s="50"/>
      <c r="H3" s="51"/>
    </row>
    <row r="4" spans="1:8" ht="72.75" customHeight="1">
      <c r="A4" s="127" t="s">
        <v>580</v>
      </c>
      <c r="B4" s="127"/>
      <c r="C4" s="127"/>
      <c r="D4" s="127"/>
      <c r="E4" s="127"/>
      <c r="F4" s="127"/>
      <c r="G4" s="127"/>
      <c r="H4" s="127"/>
    </row>
    <row r="5" spans="1:8" s="25" customFormat="1" ht="18.75">
      <c r="A5" s="47"/>
      <c r="B5" s="52"/>
      <c r="C5" s="52"/>
      <c r="D5" s="53"/>
      <c r="E5" s="53"/>
      <c r="F5" s="53"/>
      <c r="G5" s="53"/>
      <c r="H5" s="54"/>
    </row>
    <row r="6" spans="1:8" s="25" customFormat="1" ht="18.75">
      <c r="A6" s="47"/>
      <c r="B6" s="52"/>
      <c r="C6" s="52"/>
      <c r="D6" s="53"/>
      <c r="E6" s="53"/>
      <c r="F6" s="53"/>
      <c r="G6" s="53"/>
      <c r="H6" s="54" t="s">
        <v>53</v>
      </c>
    </row>
    <row r="7" spans="1:8" ht="12.75">
      <c r="A7" s="121" t="s">
        <v>57</v>
      </c>
      <c r="B7" s="128" t="s">
        <v>59</v>
      </c>
      <c r="C7" s="120" t="s">
        <v>60</v>
      </c>
      <c r="D7" s="120" t="s">
        <v>61</v>
      </c>
      <c r="E7" s="120" t="s">
        <v>62</v>
      </c>
      <c r="F7" s="122" t="s">
        <v>27</v>
      </c>
      <c r="G7" s="122" t="s">
        <v>187</v>
      </c>
      <c r="H7" s="129" t="s">
        <v>581</v>
      </c>
    </row>
    <row r="8" spans="1:8" ht="12.75">
      <c r="A8" s="121"/>
      <c r="B8" s="128"/>
      <c r="C8" s="120"/>
      <c r="D8" s="120"/>
      <c r="E8" s="120"/>
      <c r="F8" s="123"/>
      <c r="G8" s="123"/>
      <c r="H8" s="130"/>
    </row>
    <row r="9" spans="1:8" ht="12.75">
      <c r="A9" s="121"/>
      <c r="B9" s="128"/>
      <c r="C9" s="120"/>
      <c r="D9" s="120"/>
      <c r="E9" s="120"/>
      <c r="F9" s="123"/>
      <c r="G9" s="123"/>
      <c r="H9" s="130"/>
    </row>
    <row r="10" spans="1:8" ht="12.75">
      <c r="A10" s="121"/>
      <c r="B10" s="128"/>
      <c r="C10" s="120"/>
      <c r="D10" s="120"/>
      <c r="E10" s="120"/>
      <c r="F10" s="123"/>
      <c r="G10" s="123"/>
      <c r="H10" s="130"/>
    </row>
    <row r="11" spans="1:8" ht="12.75">
      <c r="A11" s="121"/>
      <c r="B11" s="128"/>
      <c r="C11" s="120"/>
      <c r="D11" s="120"/>
      <c r="E11" s="120"/>
      <c r="F11" s="124"/>
      <c r="G11" s="124"/>
      <c r="H11" s="130"/>
    </row>
    <row r="12" spans="1:8" ht="18.75">
      <c r="A12" s="55">
        <v>1</v>
      </c>
      <c r="B12" s="55">
        <v>2</v>
      </c>
      <c r="C12" s="55">
        <v>3</v>
      </c>
      <c r="D12" s="55">
        <v>4</v>
      </c>
      <c r="E12" s="55">
        <v>5</v>
      </c>
      <c r="F12" s="55">
        <v>6</v>
      </c>
      <c r="G12" s="55">
        <v>7</v>
      </c>
      <c r="H12" s="55">
        <v>8</v>
      </c>
    </row>
    <row r="13" spans="1:8" ht="37.5">
      <c r="A13" s="56" t="s">
        <v>171</v>
      </c>
      <c r="B13" s="57" t="s">
        <v>466</v>
      </c>
      <c r="C13" s="55"/>
      <c r="D13" s="55"/>
      <c r="E13" s="55"/>
      <c r="F13" s="58">
        <f>F14+F24+F48+F72+F86+F117+F129+F170+F178</f>
        <v>1668215.2</v>
      </c>
      <c r="G13" s="58">
        <f>G14+G24+G48+G72+G86+G117+G129+G170+G178</f>
        <v>1603799.9</v>
      </c>
      <c r="H13" s="58">
        <f>H14+H24+H48+H72+H86+H117+H129+H170+H178</f>
        <v>1692396.5999999996</v>
      </c>
    </row>
    <row r="14" spans="1:8" ht="37.5">
      <c r="A14" s="59" t="s">
        <v>172</v>
      </c>
      <c r="B14" s="43" t="s">
        <v>467</v>
      </c>
      <c r="C14" s="55"/>
      <c r="D14" s="55"/>
      <c r="E14" s="55"/>
      <c r="F14" s="44">
        <f>F18+F21+F15</f>
        <v>2611.8</v>
      </c>
      <c r="G14" s="44">
        <f>G18+G21+G15</f>
        <v>2595.4</v>
      </c>
      <c r="H14" s="44">
        <f>H18+H21+H15</f>
        <v>2595.4</v>
      </c>
    </row>
    <row r="15" spans="1:8" ht="37.5">
      <c r="A15" s="59" t="s">
        <v>133</v>
      </c>
      <c r="B15" s="60" t="s">
        <v>810</v>
      </c>
      <c r="C15" s="43"/>
      <c r="D15" s="43"/>
      <c r="E15" s="43"/>
      <c r="F15" s="44">
        <f aca="true" t="shared" si="0" ref="F15:H16">F16</f>
        <v>16.4</v>
      </c>
      <c r="G15" s="44">
        <f t="shared" si="0"/>
        <v>0</v>
      </c>
      <c r="H15" s="44">
        <f t="shared" si="0"/>
        <v>0</v>
      </c>
    </row>
    <row r="16" spans="1:8" ht="18.75">
      <c r="A16" s="45" t="s">
        <v>125</v>
      </c>
      <c r="B16" s="60" t="s">
        <v>811</v>
      </c>
      <c r="C16" s="43"/>
      <c r="D16" s="43"/>
      <c r="E16" s="43"/>
      <c r="F16" s="44">
        <f t="shared" si="0"/>
        <v>16.4</v>
      </c>
      <c r="G16" s="44">
        <f t="shared" si="0"/>
        <v>0</v>
      </c>
      <c r="H16" s="44">
        <f t="shared" si="0"/>
        <v>0</v>
      </c>
    </row>
    <row r="17" spans="1:8" ht="37.5">
      <c r="A17" s="45" t="s">
        <v>113</v>
      </c>
      <c r="B17" s="60" t="s">
        <v>811</v>
      </c>
      <c r="C17" s="43" t="s">
        <v>114</v>
      </c>
      <c r="D17" s="43" t="s">
        <v>81</v>
      </c>
      <c r="E17" s="43" t="s">
        <v>76</v>
      </c>
      <c r="F17" s="44">
        <v>16.4</v>
      </c>
      <c r="G17" s="44">
        <v>0</v>
      </c>
      <c r="H17" s="44">
        <v>0</v>
      </c>
    </row>
    <row r="18" spans="1:8" ht="37.5">
      <c r="A18" s="45" t="s">
        <v>115</v>
      </c>
      <c r="B18" s="60" t="s">
        <v>641</v>
      </c>
      <c r="C18" s="55"/>
      <c r="D18" s="55"/>
      <c r="E18" s="55"/>
      <c r="F18" s="44">
        <f aca="true" t="shared" si="1" ref="F18:H19">F19</f>
        <v>1813.7</v>
      </c>
      <c r="G18" s="44">
        <f t="shared" si="1"/>
        <v>1813.7</v>
      </c>
      <c r="H18" s="44">
        <f t="shared" si="1"/>
        <v>1813.7</v>
      </c>
    </row>
    <row r="19" spans="1:8" ht="37.5">
      <c r="A19" s="61" t="s">
        <v>608</v>
      </c>
      <c r="B19" s="60" t="s">
        <v>640</v>
      </c>
      <c r="C19" s="55"/>
      <c r="D19" s="55"/>
      <c r="E19" s="55"/>
      <c r="F19" s="44">
        <f t="shared" si="1"/>
        <v>1813.7</v>
      </c>
      <c r="G19" s="44">
        <f t="shared" si="1"/>
        <v>1813.7</v>
      </c>
      <c r="H19" s="44">
        <f t="shared" si="1"/>
        <v>1813.7</v>
      </c>
    </row>
    <row r="20" spans="1:8" ht="37.5">
      <c r="A20" s="62" t="s">
        <v>3</v>
      </c>
      <c r="B20" s="60" t="s">
        <v>640</v>
      </c>
      <c r="C20" s="43">
        <v>200</v>
      </c>
      <c r="D20" s="43" t="s">
        <v>81</v>
      </c>
      <c r="E20" s="43" t="s">
        <v>82</v>
      </c>
      <c r="F20" s="44">
        <v>1813.7</v>
      </c>
      <c r="G20" s="44">
        <v>1813.7</v>
      </c>
      <c r="H20" s="44">
        <v>1813.7</v>
      </c>
    </row>
    <row r="21" spans="1:8" ht="27.75" customHeight="1">
      <c r="A21" s="45" t="s">
        <v>107</v>
      </c>
      <c r="B21" s="60" t="s">
        <v>276</v>
      </c>
      <c r="C21" s="43"/>
      <c r="D21" s="43"/>
      <c r="E21" s="43"/>
      <c r="F21" s="44">
        <f aca="true" t="shared" si="2" ref="F21:H22">F22</f>
        <v>781.7</v>
      </c>
      <c r="G21" s="44">
        <f t="shared" si="2"/>
        <v>781.7</v>
      </c>
      <c r="H21" s="44">
        <f t="shared" si="2"/>
        <v>781.7</v>
      </c>
    </row>
    <row r="22" spans="1:8" ht="56.25">
      <c r="A22" s="45" t="s">
        <v>41</v>
      </c>
      <c r="B22" s="60" t="s">
        <v>277</v>
      </c>
      <c r="C22" s="43"/>
      <c r="D22" s="43"/>
      <c r="E22" s="43"/>
      <c r="F22" s="44">
        <f t="shared" si="2"/>
        <v>781.7</v>
      </c>
      <c r="G22" s="44">
        <f t="shared" si="2"/>
        <v>781.7</v>
      </c>
      <c r="H22" s="44">
        <f t="shared" si="2"/>
        <v>781.7</v>
      </c>
    </row>
    <row r="23" spans="1:8" ht="37.5">
      <c r="A23" s="45" t="s">
        <v>113</v>
      </c>
      <c r="B23" s="60" t="s">
        <v>277</v>
      </c>
      <c r="C23" s="43" t="s">
        <v>114</v>
      </c>
      <c r="D23" s="43" t="s">
        <v>81</v>
      </c>
      <c r="E23" s="43" t="s">
        <v>76</v>
      </c>
      <c r="F23" s="44">
        <v>781.7</v>
      </c>
      <c r="G23" s="44">
        <v>781.7</v>
      </c>
      <c r="H23" s="44">
        <v>781.7</v>
      </c>
    </row>
    <row r="24" spans="1:8" ht="37.5">
      <c r="A24" s="45" t="s">
        <v>17</v>
      </c>
      <c r="B24" s="60" t="s">
        <v>293</v>
      </c>
      <c r="C24" s="43"/>
      <c r="D24" s="43"/>
      <c r="E24" s="43"/>
      <c r="F24" s="44">
        <f>F25+F27+F28</f>
        <v>9229.800000000001</v>
      </c>
      <c r="G24" s="44">
        <f>G25+G27+G28</f>
        <v>228.2</v>
      </c>
      <c r="H24" s="44">
        <f>H25+H27+H28</f>
        <v>91673.5</v>
      </c>
    </row>
    <row r="25" spans="1:8" ht="30.75" customHeight="1">
      <c r="A25" s="45" t="s">
        <v>23</v>
      </c>
      <c r="B25" s="60" t="s">
        <v>294</v>
      </c>
      <c r="C25" s="43"/>
      <c r="D25" s="43"/>
      <c r="E25" s="43"/>
      <c r="F25" s="44">
        <f>F26</f>
        <v>11</v>
      </c>
      <c r="G25" s="44">
        <f>G26</f>
        <v>228.2</v>
      </c>
      <c r="H25" s="44">
        <f>H26</f>
        <v>91673.5</v>
      </c>
    </row>
    <row r="26" spans="1:8" ht="37.5">
      <c r="A26" s="63" t="s">
        <v>3</v>
      </c>
      <c r="B26" s="60" t="s">
        <v>294</v>
      </c>
      <c r="C26" s="43" t="s">
        <v>64</v>
      </c>
      <c r="D26" s="43" t="s">
        <v>81</v>
      </c>
      <c r="E26" s="43" t="s">
        <v>82</v>
      </c>
      <c r="F26" s="44">
        <v>11</v>
      </c>
      <c r="G26" s="44">
        <v>228.2</v>
      </c>
      <c r="H26" s="44">
        <v>91673.5</v>
      </c>
    </row>
    <row r="27" spans="1:8" ht="37.5">
      <c r="A27" s="59" t="s">
        <v>133</v>
      </c>
      <c r="B27" s="60" t="s">
        <v>674</v>
      </c>
      <c r="C27" s="43"/>
      <c r="D27" s="43"/>
      <c r="E27" s="43"/>
      <c r="F27" s="44">
        <f>F30+F32+F34+F36+F38+F40+F42+F44+F46</f>
        <v>7772.000000000001</v>
      </c>
      <c r="G27" s="44">
        <f>G30+G32+G34+G36+G38+G40+G42+G44+G46</f>
        <v>0</v>
      </c>
      <c r="H27" s="44">
        <f>H30+H32+H34+H36+H38+H40+H42+H44+H46</f>
        <v>0</v>
      </c>
    </row>
    <row r="28" spans="1:8" ht="37.5">
      <c r="A28" s="45" t="s">
        <v>9</v>
      </c>
      <c r="B28" s="60" t="s">
        <v>683</v>
      </c>
      <c r="C28" s="43"/>
      <c r="D28" s="43"/>
      <c r="E28" s="43"/>
      <c r="F28" s="44">
        <f>F29</f>
        <v>1446.8</v>
      </c>
      <c r="G28" s="44">
        <f>G29</f>
        <v>0</v>
      </c>
      <c r="H28" s="44">
        <f>H29</f>
        <v>0</v>
      </c>
    </row>
    <row r="29" spans="1:8" ht="37.5">
      <c r="A29" s="45" t="s">
        <v>113</v>
      </c>
      <c r="B29" s="60" t="s">
        <v>683</v>
      </c>
      <c r="C29" s="43" t="s">
        <v>114</v>
      </c>
      <c r="D29" s="43" t="s">
        <v>81</v>
      </c>
      <c r="E29" s="43" t="s">
        <v>69</v>
      </c>
      <c r="F29" s="44">
        <v>1446.8</v>
      </c>
      <c r="G29" s="44">
        <v>0</v>
      </c>
      <c r="H29" s="44">
        <v>0</v>
      </c>
    </row>
    <row r="30" spans="1:8" ht="18.75">
      <c r="A30" s="45" t="s">
        <v>125</v>
      </c>
      <c r="B30" s="60" t="s">
        <v>673</v>
      </c>
      <c r="C30" s="43"/>
      <c r="D30" s="43"/>
      <c r="E30" s="43"/>
      <c r="F30" s="44">
        <f>F31</f>
        <v>5678.6</v>
      </c>
      <c r="G30" s="44">
        <f>G31</f>
        <v>0</v>
      </c>
      <c r="H30" s="44">
        <f>H31</f>
        <v>0</v>
      </c>
    </row>
    <row r="31" spans="1:8" ht="37.5">
      <c r="A31" s="45" t="s">
        <v>113</v>
      </c>
      <c r="B31" s="60" t="s">
        <v>673</v>
      </c>
      <c r="C31" s="43" t="s">
        <v>114</v>
      </c>
      <c r="D31" s="43" t="s">
        <v>81</v>
      </c>
      <c r="E31" s="43" t="s">
        <v>76</v>
      </c>
      <c r="F31" s="44">
        <v>5678.6</v>
      </c>
      <c r="G31" s="44">
        <v>0</v>
      </c>
      <c r="H31" s="44">
        <v>0</v>
      </c>
    </row>
    <row r="32" spans="1:8" ht="37.5">
      <c r="A32" s="45" t="s">
        <v>10</v>
      </c>
      <c r="B32" s="60" t="s">
        <v>684</v>
      </c>
      <c r="C32" s="43"/>
      <c r="D32" s="43"/>
      <c r="E32" s="43"/>
      <c r="F32" s="44">
        <f>F33</f>
        <v>5.6</v>
      </c>
      <c r="G32" s="44">
        <f>G33</f>
        <v>0</v>
      </c>
      <c r="H32" s="44">
        <f>H33</f>
        <v>0</v>
      </c>
    </row>
    <row r="33" spans="1:8" ht="37.5">
      <c r="A33" s="45" t="s">
        <v>113</v>
      </c>
      <c r="B33" s="60" t="s">
        <v>684</v>
      </c>
      <c r="C33" s="43" t="s">
        <v>114</v>
      </c>
      <c r="D33" s="43" t="s">
        <v>81</v>
      </c>
      <c r="E33" s="43" t="s">
        <v>74</v>
      </c>
      <c r="F33" s="44">
        <v>5.6</v>
      </c>
      <c r="G33" s="44">
        <v>0</v>
      </c>
      <c r="H33" s="44">
        <v>0</v>
      </c>
    </row>
    <row r="34" spans="1:8" ht="37.5">
      <c r="A34" s="64" t="s">
        <v>94</v>
      </c>
      <c r="B34" s="60" t="s">
        <v>685</v>
      </c>
      <c r="C34" s="43"/>
      <c r="D34" s="43"/>
      <c r="E34" s="43"/>
      <c r="F34" s="44">
        <f>F35</f>
        <v>15.8</v>
      </c>
      <c r="G34" s="44">
        <f>G35</f>
        <v>0</v>
      </c>
      <c r="H34" s="44">
        <f>H35</f>
        <v>0</v>
      </c>
    </row>
    <row r="35" spans="1:8" ht="37.5">
      <c r="A35" s="45" t="s">
        <v>113</v>
      </c>
      <c r="B35" s="60" t="s">
        <v>685</v>
      </c>
      <c r="C35" s="43" t="s">
        <v>114</v>
      </c>
      <c r="D35" s="43" t="s">
        <v>81</v>
      </c>
      <c r="E35" s="43" t="s">
        <v>76</v>
      </c>
      <c r="F35" s="44">
        <v>15.8</v>
      </c>
      <c r="G35" s="44">
        <v>0</v>
      </c>
      <c r="H35" s="44">
        <v>0</v>
      </c>
    </row>
    <row r="36" spans="1:8" ht="37.5">
      <c r="A36" s="45" t="s">
        <v>691</v>
      </c>
      <c r="B36" s="60" t="s">
        <v>686</v>
      </c>
      <c r="C36" s="43"/>
      <c r="D36" s="43"/>
      <c r="E36" s="43"/>
      <c r="F36" s="44">
        <f>F37</f>
        <v>779</v>
      </c>
      <c r="G36" s="44">
        <f>G37</f>
        <v>0</v>
      </c>
      <c r="H36" s="44">
        <f>H37</f>
        <v>0</v>
      </c>
    </row>
    <row r="37" spans="1:8" ht="37.5">
      <c r="A37" s="45" t="s">
        <v>113</v>
      </c>
      <c r="B37" s="60" t="s">
        <v>686</v>
      </c>
      <c r="C37" s="43" t="s">
        <v>114</v>
      </c>
      <c r="D37" s="43" t="s">
        <v>81</v>
      </c>
      <c r="E37" s="43" t="s">
        <v>69</v>
      </c>
      <c r="F37" s="44">
        <v>779</v>
      </c>
      <c r="G37" s="44">
        <v>0</v>
      </c>
      <c r="H37" s="44">
        <v>0</v>
      </c>
    </row>
    <row r="38" spans="1:8" ht="18.75">
      <c r="A38" s="45" t="s">
        <v>690</v>
      </c>
      <c r="B38" s="60" t="s">
        <v>687</v>
      </c>
      <c r="C38" s="43"/>
      <c r="D38" s="43"/>
      <c r="E38" s="43"/>
      <c r="F38" s="44">
        <f>F39</f>
        <v>564</v>
      </c>
      <c r="G38" s="44">
        <f>G39</f>
        <v>0</v>
      </c>
      <c r="H38" s="44">
        <f>H39</f>
        <v>0</v>
      </c>
    </row>
    <row r="39" spans="1:8" ht="37.5">
      <c r="A39" s="45" t="s">
        <v>113</v>
      </c>
      <c r="B39" s="60" t="s">
        <v>687</v>
      </c>
      <c r="C39" s="43" t="s">
        <v>114</v>
      </c>
      <c r="D39" s="43" t="s">
        <v>81</v>
      </c>
      <c r="E39" s="43" t="s">
        <v>69</v>
      </c>
      <c r="F39" s="44">
        <v>564</v>
      </c>
      <c r="G39" s="44">
        <v>0</v>
      </c>
      <c r="H39" s="44">
        <v>0</v>
      </c>
    </row>
    <row r="40" spans="1:8" ht="56.25">
      <c r="A40" s="45" t="s">
        <v>689</v>
      </c>
      <c r="B40" s="60" t="s">
        <v>688</v>
      </c>
      <c r="C40" s="43"/>
      <c r="D40" s="43"/>
      <c r="E40" s="43"/>
      <c r="F40" s="44">
        <f>F41</f>
        <v>677</v>
      </c>
      <c r="G40" s="44">
        <f>G41</f>
        <v>0</v>
      </c>
      <c r="H40" s="44">
        <f>H41</f>
        <v>0</v>
      </c>
    </row>
    <row r="41" spans="1:8" ht="37.5">
      <c r="A41" s="45" t="s">
        <v>113</v>
      </c>
      <c r="B41" s="60" t="s">
        <v>688</v>
      </c>
      <c r="C41" s="43" t="s">
        <v>114</v>
      </c>
      <c r="D41" s="43" t="s">
        <v>81</v>
      </c>
      <c r="E41" s="43" t="s">
        <v>69</v>
      </c>
      <c r="F41" s="44">
        <v>677</v>
      </c>
      <c r="G41" s="44">
        <v>0</v>
      </c>
      <c r="H41" s="44">
        <v>0</v>
      </c>
    </row>
    <row r="42" spans="1:8" ht="37.5">
      <c r="A42" s="45" t="s">
        <v>797</v>
      </c>
      <c r="B42" s="60" t="s">
        <v>794</v>
      </c>
      <c r="C42" s="43"/>
      <c r="D42" s="43"/>
      <c r="E42" s="43"/>
      <c r="F42" s="44">
        <f>F43</f>
        <v>50</v>
      </c>
      <c r="G42" s="44">
        <f>G43</f>
        <v>0</v>
      </c>
      <c r="H42" s="44">
        <f>H43</f>
        <v>0</v>
      </c>
    </row>
    <row r="43" spans="1:8" ht="37.5">
      <c r="A43" s="45" t="s">
        <v>113</v>
      </c>
      <c r="B43" s="60" t="s">
        <v>794</v>
      </c>
      <c r="C43" s="43" t="s">
        <v>114</v>
      </c>
      <c r="D43" s="43" t="s">
        <v>81</v>
      </c>
      <c r="E43" s="43" t="s">
        <v>69</v>
      </c>
      <c r="F43" s="44">
        <v>50</v>
      </c>
      <c r="G43" s="44">
        <v>0</v>
      </c>
      <c r="H43" s="44">
        <v>0</v>
      </c>
    </row>
    <row r="44" spans="1:8" ht="37.5">
      <c r="A44" s="45" t="s">
        <v>798</v>
      </c>
      <c r="B44" s="60" t="s">
        <v>796</v>
      </c>
      <c r="C44" s="43"/>
      <c r="D44" s="43"/>
      <c r="E44" s="43"/>
      <c r="F44" s="44">
        <f>F45</f>
        <v>1</v>
      </c>
      <c r="G44" s="44">
        <f>G45</f>
        <v>0</v>
      </c>
      <c r="H44" s="44">
        <f>H45</f>
        <v>0</v>
      </c>
    </row>
    <row r="45" spans="1:8" ht="37.5">
      <c r="A45" s="45" t="s">
        <v>113</v>
      </c>
      <c r="B45" s="60" t="s">
        <v>796</v>
      </c>
      <c r="C45" s="43" t="s">
        <v>114</v>
      </c>
      <c r="D45" s="43" t="s">
        <v>81</v>
      </c>
      <c r="E45" s="43" t="s">
        <v>69</v>
      </c>
      <c r="F45" s="44">
        <v>1</v>
      </c>
      <c r="G45" s="44">
        <v>0</v>
      </c>
      <c r="H45" s="44">
        <v>0</v>
      </c>
    </row>
    <row r="46" spans="1:8" ht="75">
      <c r="A46" s="45" t="s">
        <v>799</v>
      </c>
      <c r="B46" s="60" t="s">
        <v>795</v>
      </c>
      <c r="C46" s="43"/>
      <c r="D46" s="43"/>
      <c r="E46" s="43"/>
      <c r="F46" s="44">
        <f>F47</f>
        <v>1</v>
      </c>
      <c r="G46" s="44">
        <f>G47</f>
        <v>0</v>
      </c>
      <c r="H46" s="44">
        <f>H47</f>
        <v>0</v>
      </c>
    </row>
    <row r="47" spans="1:8" ht="37.5">
      <c r="A47" s="45" t="s">
        <v>113</v>
      </c>
      <c r="B47" s="60" t="s">
        <v>795</v>
      </c>
      <c r="C47" s="43" t="s">
        <v>114</v>
      </c>
      <c r="D47" s="43" t="s">
        <v>81</v>
      </c>
      <c r="E47" s="43" t="s">
        <v>69</v>
      </c>
      <c r="F47" s="44">
        <v>1</v>
      </c>
      <c r="G47" s="44">
        <v>0</v>
      </c>
      <c r="H47" s="44">
        <v>0</v>
      </c>
    </row>
    <row r="48" spans="1:8" ht="37.5">
      <c r="A48" s="45" t="s">
        <v>26</v>
      </c>
      <c r="B48" s="60" t="s">
        <v>295</v>
      </c>
      <c r="C48" s="43"/>
      <c r="D48" s="43"/>
      <c r="E48" s="43"/>
      <c r="F48" s="44">
        <f>F49+F51</f>
        <v>23294.9</v>
      </c>
      <c r="G48" s="44">
        <f>G49+G51</f>
        <v>2478.8</v>
      </c>
      <c r="H48" s="44">
        <f>H49+H51</f>
        <v>15287.8</v>
      </c>
    </row>
    <row r="49" spans="1:8" ht="30.75" customHeight="1">
      <c r="A49" s="45" t="s">
        <v>23</v>
      </c>
      <c r="B49" s="60" t="s">
        <v>296</v>
      </c>
      <c r="C49" s="43"/>
      <c r="D49" s="43"/>
      <c r="E49" s="43"/>
      <c r="F49" s="44">
        <f>F50</f>
        <v>0</v>
      </c>
      <c r="G49" s="44">
        <f>G50</f>
        <v>1290</v>
      </c>
      <c r="H49" s="44">
        <f>H50</f>
        <v>14099</v>
      </c>
    </row>
    <row r="50" spans="1:8" ht="37.5">
      <c r="A50" s="63" t="s">
        <v>3</v>
      </c>
      <c r="B50" s="60" t="s">
        <v>296</v>
      </c>
      <c r="C50" s="43" t="s">
        <v>64</v>
      </c>
      <c r="D50" s="43" t="s">
        <v>81</v>
      </c>
      <c r="E50" s="43" t="s">
        <v>82</v>
      </c>
      <c r="F50" s="44">
        <v>0</v>
      </c>
      <c r="G50" s="44">
        <v>1290</v>
      </c>
      <c r="H50" s="44">
        <v>14099</v>
      </c>
    </row>
    <row r="51" spans="1:8" s="25" customFormat="1" ht="37.5">
      <c r="A51" s="59" t="s">
        <v>133</v>
      </c>
      <c r="B51" s="43" t="s">
        <v>297</v>
      </c>
      <c r="C51" s="43"/>
      <c r="D51" s="43"/>
      <c r="E51" s="43"/>
      <c r="F51" s="44">
        <f>F52+F54+F56+F58+F60+F62+F64+F66+F68+F70</f>
        <v>23294.9</v>
      </c>
      <c r="G51" s="44">
        <f>G52+G54+G56+G58+G60+G62+G64+G66+G68+G70</f>
        <v>1188.8</v>
      </c>
      <c r="H51" s="44">
        <f>H52+H54+H56+H58+H60+H62+H64+H66+H68+H70</f>
        <v>1188.8</v>
      </c>
    </row>
    <row r="52" spans="1:8" s="25" customFormat="1" ht="37.5">
      <c r="A52" s="45" t="s">
        <v>9</v>
      </c>
      <c r="B52" s="43" t="s">
        <v>692</v>
      </c>
      <c r="C52" s="43"/>
      <c r="D52" s="43"/>
      <c r="E52" s="43"/>
      <c r="F52" s="44">
        <f>F53</f>
        <v>1104.5</v>
      </c>
      <c r="G52" s="44">
        <f>G53</f>
        <v>0</v>
      </c>
      <c r="H52" s="44">
        <f>H53</f>
        <v>0</v>
      </c>
    </row>
    <row r="53" spans="1:8" s="25" customFormat="1" ht="37.5">
      <c r="A53" s="45" t="s">
        <v>113</v>
      </c>
      <c r="B53" s="43" t="s">
        <v>692</v>
      </c>
      <c r="C53" s="43" t="s">
        <v>114</v>
      </c>
      <c r="D53" s="43" t="s">
        <v>81</v>
      </c>
      <c r="E53" s="43" t="s">
        <v>69</v>
      </c>
      <c r="F53" s="44">
        <v>1104.5</v>
      </c>
      <c r="G53" s="44">
        <v>0</v>
      </c>
      <c r="H53" s="44">
        <v>0</v>
      </c>
    </row>
    <row r="54" spans="1:8" s="25" customFormat="1" ht="18.75">
      <c r="A54" s="45" t="s">
        <v>125</v>
      </c>
      <c r="B54" s="43" t="s">
        <v>693</v>
      </c>
      <c r="C54" s="43"/>
      <c r="D54" s="43"/>
      <c r="E54" s="43"/>
      <c r="F54" s="44">
        <f>F55</f>
        <v>2785.9</v>
      </c>
      <c r="G54" s="44">
        <f>G55</f>
        <v>0</v>
      </c>
      <c r="H54" s="44">
        <f>H55</f>
        <v>0</v>
      </c>
    </row>
    <row r="55" spans="1:8" s="25" customFormat="1" ht="37.5">
      <c r="A55" s="45" t="s">
        <v>113</v>
      </c>
      <c r="B55" s="43" t="s">
        <v>693</v>
      </c>
      <c r="C55" s="43" t="s">
        <v>114</v>
      </c>
      <c r="D55" s="43" t="s">
        <v>694</v>
      </c>
      <c r="E55" s="43" t="s">
        <v>76</v>
      </c>
      <c r="F55" s="44">
        <v>2785.9</v>
      </c>
      <c r="G55" s="44">
        <v>0</v>
      </c>
      <c r="H55" s="44">
        <v>0</v>
      </c>
    </row>
    <row r="56" spans="1:8" s="25" customFormat="1" ht="37.5">
      <c r="A56" s="45" t="s">
        <v>10</v>
      </c>
      <c r="B56" s="43" t="s">
        <v>695</v>
      </c>
      <c r="C56" s="43"/>
      <c r="D56" s="43"/>
      <c r="E56" s="43"/>
      <c r="F56" s="44">
        <f>F57</f>
        <v>300.3</v>
      </c>
      <c r="G56" s="44">
        <f>G57</f>
        <v>0</v>
      </c>
      <c r="H56" s="44">
        <f>H57</f>
        <v>0</v>
      </c>
    </row>
    <row r="57" spans="1:8" s="25" customFormat="1" ht="37.5">
      <c r="A57" s="45" t="s">
        <v>113</v>
      </c>
      <c r="B57" s="43" t="s">
        <v>695</v>
      </c>
      <c r="C57" s="43" t="s">
        <v>114</v>
      </c>
      <c r="D57" s="43" t="s">
        <v>81</v>
      </c>
      <c r="E57" s="43" t="s">
        <v>74</v>
      </c>
      <c r="F57" s="44">
        <v>300.3</v>
      </c>
      <c r="G57" s="44">
        <v>0</v>
      </c>
      <c r="H57" s="44">
        <v>0</v>
      </c>
    </row>
    <row r="58" spans="1:8" s="25" customFormat="1" ht="37.5">
      <c r="A58" s="64" t="s">
        <v>94</v>
      </c>
      <c r="B58" s="43" t="s">
        <v>696</v>
      </c>
      <c r="C58" s="43"/>
      <c r="D58" s="43"/>
      <c r="E58" s="43"/>
      <c r="F58" s="44">
        <f>F59</f>
        <v>256.7</v>
      </c>
      <c r="G58" s="44">
        <f>G59</f>
        <v>0</v>
      </c>
      <c r="H58" s="44">
        <f>H59</f>
        <v>0</v>
      </c>
    </row>
    <row r="59" spans="1:8" s="25" customFormat="1" ht="37.5">
      <c r="A59" s="45" t="s">
        <v>113</v>
      </c>
      <c r="B59" s="43" t="s">
        <v>696</v>
      </c>
      <c r="C59" s="43" t="s">
        <v>114</v>
      </c>
      <c r="D59" s="43" t="s">
        <v>81</v>
      </c>
      <c r="E59" s="43" t="s">
        <v>76</v>
      </c>
      <c r="F59" s="44">
        <v>256.7</v>
      </c>
      <c r="G59" s="44">
        <v>0</v>
      </c>
      <c r="H59" s="44">
        <v>0</v>
      </c>
    </row>
    <row r="60" spans="1:8" s="25" customFormat="1" ht="75">
      <c r="A60" s="59" t="s">
        <v>672</v>
      </c>
      <c r="B60" s="43" t="s">
        <v>650</v>
      </c>
      <c r="C60" s="43"/>
      <c r="D60" s="43"/>
      <c r="E60" s="43"/>
      <c r="F60" s="44">
        <f>F61</f>
        <v>4304.3</v>
      </c>
      <c r="G60" s="44">
        <f>G61</f>
        <v>0</v>
      </c>
      <c r="H60" s="44">
        <f>H61</f>
        <v>0</v>
      </c>
    </row>
    <row r="61" spans="1:8" s="25" customFormat="1" ht="37.5">
      <c r="A61" s="45" t="s">
        <v>113</v>
      </c>
      <c r="B61" s="43" t="s">
        <v>650</v>
      </c>
      <c r="C61" s="43" t="s">
        <v>114</v>
      </c>
      <c r="D61" s="43" t="s">
        <v>81</v>
      </c>
      <c r="E61" s="43" t="s">
        <v>76</v>
      </c>
      <c r="F61" s="44">
        <v>4304.3</v>
      </c>
      <c r="G61" s="44">
        <v>0</v>
      </c>
      <c r="H61" s="44">
        <v>0</v>
      </c>
    </row>
    <row r="62" spans="1:8" s="26" customFormat="1" ht="37.5">
      <c r="A62" s="45" t="s">
        <v>24</v>
      </c>
      <c r="B62" s="60" t="s">
        <v>278</v>
      </c>
      <c r="C62" s="43"/>
      <c r="D62" s="43"/>
      <c r="E62" s="43"/>
      <c r="F62" s="44">
        <f>F63</f>
        <v>1138.8</v>
      </c>
      <c r="G62" s="44">
        <f>G63</f>
        <v>1188.8</v>
      </c>
      <c r="H62" s="44">
        <f>H63</f>
        <v>1188.8</v>
      </c>
    </row>
    <row r="63" spans="1:8" s="26" customFormat="1" ht="37.5">
      <c r="A63" s="45" t="s">
        <v>113</v>
      </c>
      <c r="B63" s="60" t="s">
        <v>278</v>
      </c>
      <c r="C63" s="43" t="s">
        <v>114</v>
      </c>
      <c r="D63" s="43" t="s">
        <v>81</v>
      </c>
      <c r="E63" s="43" t="s">
        <v>76</v>
      </c>
      <c r="F63" s="44">
        <v>1138.8</v>
      </c>
      <c r="G63" s="44">
        <v>1188.8</v>
      </c>
      <c r="H63" s="44">
        <v>1188.8</v>
      </c>
    </row>
    <row r="64" spans="1:8" s="26" customFormat="1" ht="37.5">
      <c r="A64" s="45" t="s">
        <v>699</v>
      </c>
      <c r="B64" s="60" t="s">
        <v>697</v>
      </c>
      <c r="C64" s="43"/>
      <c r="D64" s="43"/>
      <c r="E64" s="43"/>
      <c r="F64" s="44">
        <f>F65</f>
        <v>7037.4</v>
      </c>
      <c r="G64" s="44">
        <f>G65</f>
        <v>0</v>
      </c>
      <c r="H64" s="44">
        <f>H65</f>
        <v>0</v>
      </c>
    </row>
    <row r="65" spans="1:8" s="26" customFormat="1" ht="37.5">
      <c r="A65" s="45" t="s">
        <v>113</v>
      </c>
      <c r="B65" s="60" t="s">
        <v>697</v>
      </c>
      <c r="C65" s="43" t="s">
        <v>114</v>
      </c>
      <c r="D65" s="43" t="s">
        <v>81</v>
      </c>
      <c r="E65" s="43" t="s">
        <v>74</v>
      </c>
      <c r="F65" s="44">
        <v>7037.4</v>
      </c>
      <c r="G65" s="44">
        <v>0</v>
      </c>
      <c r="H65" s="44">
        <v>0</v>
      </c>
    </row>
    <row r="66" spans="1:8" s="26" customFormat="1" ht="37.5">
      <c r="A66" s="45" t="s">
        <v>700</v>
      </c>
      <c r="B66" s="60" t="s">
        <v>698</v>
      </c>
      <c r="C66" s="43"/>
      <c r="D66" s="43"/>
      <c r="E66" s="43"/>
      <c r="F66" s="44">
        <f>F67</f>
        <v>6337</v>
      </c>
      <c r="G66" s="44">
        <f>G67</f>
        <v>0</v>
      </c>
      <c r="H66" s="44">
        <f>H67</f>
        <v>0</v>
      </c>
    </row>
    <row r="67" spans="1:8" s="26" customFormat="1" ht="37.5">
      <c r="A67" s="45" t="s">
        <v>113</v>
      </c>
      <c r="B67" s="60" t="s">
        <v>698</v>
      </c>
      <c r="C67" s="43" t="s">
        <v>114</v>
      </c>
      <c r="D67" s="43" t="s">
        <v>81</v>
      </c>
      <c r="E67" s="43" t="s">
        <v>74</v>
      </c>
      <c r="F67" s="44">
        <v>6337</v>
      </c>
      <c r="G67" s="44">
        <v>0</v>
      </c>
      <c r="H67" s="44">
        <v>0</v>
      </c>
    </row>
    <row r="68" spans="1:8" s="26" customFormat="1" ht="56.25">
      <c r="A68" s="45" t="s">
        <v>802</v>
      </c>
      <c r="B68" s="60" t="s">
        <v>800</v>
      </c>
      <c r="C68" s="43"/>
      <c r="D68" s="43"/>
      <c r="E68" s="43"/>
      <c r="F68" s="44">
        <f>F69</f>
        <v>15</v>
      </c>
      <c r="G68" s="44">
        <f>G69</f>
        <v>0</v>
      </c>
      <c r="H68" s="44">
        <f>H69</f>
        <v>0</v>
      </c>
    </row>
    <row r="69" spans="1:8" s="26" customFormat="1" ht="37.5">
      <c r="A69" s="45" t="s">
        <v>113</v>
      </c>
      <c r="B69" s="60" t="s">
        <v>800</v>
      </c>
      <c r="C69" s="43" t="s">
        <v>114</v>
      </c>
      <c r="D69" s="43" t="s">
        <v>81</v>
      </c>
      <c r="E69" s="43" t="s">
        <v>74</v>
      </c>
      <c r="F69" s="44">
        <v>15</v>
      </c>
      <c r="G69" s="44">
        <v>0</v>
      </c>
      <c r="H69" s="44">
        <v>0</v>
      </c>
    </row>
    <row r="70" spans="1:8" s="26" customFormat="1" ht="56.25">
      <c r="A70" s="45" t="s">
        <v>803</v>
      </c>
      <c r="B70" s="60" t="s">
        <v>801</v>
      </c>
      <c r="C70" s="43"/>
      <c r="D70" s="43"/>
      <c r="E70" s="43"/>
      <c r="F70" s="44">
        <f>F71</f>
        <v>15</v>
      </c>
      <c r="G70" s="44">
        <f>G71</f>
        <v>0</v>
      </c>
      <c r="H70" s="44">
        <f>H71</f>
        <v>0</v>
      </c>
    </row>
    <row r="71" spans="1:8" s="26" customFormat="1" ht="37.5">
      <c r="A71" s="45" t="s">
        <v>113</v>
      </c>
      <c r="B71" s="60" t="s">
        <v>801</v>
      </c>
      <c r="C71" s="43" t="s">
        <v>114</v>
      </c>
      <c r="D71" s="43" t="s">
        <v>81</v>
      </c>
      <c r="E71" s="43" t="s">
        <v>74</v>
      </c>
      <c r="F71" s="44">
        <v>15</v>
      </c>
      <c r="G71" s="44">
        <v>0</v>
      </c>
      <c r="H71" s="44">
        <v>0</v>
      </c>
    </row>
    <row r="72" spans="1:8" ht="37.5">
      <c r="A72" s="45" t="s">
        <v>45</v>
      </c>
      <c r="B72" s="60" t="s">
        <v>298</v>
      </c>
      <c r="C72" s="43"/>
      <c r="D72" s="43"/>
      <c r="E72" s="43"/>
      <c r="F72" s="44">
        <f>F73+F75</f>
        <v>1974.6000000000004</v>
      </c>
      <c r="G72" s="44">
        <f>G73+G75</f>
        <v>2500</v>
      </c>
      <c r="H72" s="44">
        <f>H73+H75</f>
        <v>2500</v>
      </c>
    </row>
    <row r="73" spans="1:8" ht="31.5" customHeight="1">
      <c r="A73" s="45" t="s">
        <v>23</v>
      </c>
      <c r="B73" s="60" t="s">
        <v>299</v>
      </c>
      <c r="C73" s="43"/>
      <c r="D73" s="43"/>
      <c r="E73" s="43"/>
      <c r="F73" s="44">
        <f>F74</f>
        <v>308.4</v>
      </c>
      <c r="G73" s="44">
        <f>G74</f>
        <v>2500</v>
      </c>
      <c r="H73" s="44">
        <f>H74</f>
        <v>2500</v>
      </c>
    </row>
    <row r="74" spans="1:8" s="25" customFormat="1" ht="37.5">
      <c r="A74" s="59" t="s">
        <v>3</v>
      </c>
      <c r="B74" s="60" t="s">
        <v>299</v>
      </c>
      <c r="C74" s="43" t="s">
        <v>64</v>
      </c>
      <c r="D74" s="43" t="s">
        <v>81</v>
      </c>
      <c r="E74" s="43" t="s">
        <v>82</v>
      </c>
      <c r="F74" s="44">
        <v>308.4</v>
      </c>
      <c r="G74" s="44">
        <v>2500</v>
      </c>
      <c r="H74" s="44">
        <v>2500</v>
      </c>
    </row>
    <row r="75" spans="1:8" s="25" customFormat="1" ht="37.5">
      <c r="A75" s="59" t="s">
        <v>133</v>
      </c>
      <c r="B75" s="60" t="s">
        <v>707</v>
      </c>
      <c r="C75" s="43"/>
      <c r="D75" s="43"/>
      <c r="E75" s="43"/>
      <c r="F75" s="44">
        <f>F76+F78+F80+F82+F84</f>
        <v>1666.2000000000003</v>
      </c>
      <c r="G75" s="44">
        <f>G76+G78+G80+G82+G84</f>
        <v>0</v>
      </c>
      <c r="H75" s="44">
        <f>H76+H78+H80+H82+H84</f>
        <v>0</v>
      </c>
    </row>
    <row r="76" spans="1:8" s="25" customFormat="1" ht="37.5">
      <c r="A76" s="45" t="s">
        <v>9</v>
      </c>
      <c r="B76" s="60" t="s">
        <v>701</v>
      </c>
      <c r="C76" s="43"/>
      <c r="D76" s="43"/>
      <c r="E76" s="43"/>
      <c r="F76" s="44">
        <f>F77</f>
        <v>138.2</v>
      </c>
      <c r="G76" s="44">
        <f>G77</f>
        <v>0</v>
      </c>
      <c r="H76" s="44">
        <f>H77</f>
        <v>0</v>
      </c>
    </row>
    <row r="77" spans="1:8" s="25" customFormat="1" ht="37.5">
      <c r="A77" s="45" t="s">
        <v>113</v>
      </c>
      <c r="B77" s="60" t="s">
        <v>701</v>
      </c>
      <c r="C77" s="43" t="s">
        <v>114</v>
      </c>
      <c r="D77" s="43" t="s">
        <v>81</v>
      </c>
      <c r="E77" s="43" t="s">
        <v>69</v>
      </c>
      <c r="F77" s="44">
        <v>138.2</v>
      </c>
      <c r="G77" s="44">
        <v>0</v>
      </c>
      <c r="H77" s="44">
        <v>0</v>
      </c>
    </row>
    <row r="78" spans="1:8" s="25" customFormat="1" ht="18.75">
      <c r="A78" s="45" t="s">
        <v>125</v>
      </c>
      <c r="B78" s="60" t="s">
        <v>702</v>
      </c>
      <c r="C78" s="43"/>
      <c r="D78" s="43"/>
      <c r="E78" s="43"/>
      <c r="F78" s="44">
        <f>F79</f>
        <v>483</v>
      </c>
      <c r="G78" s="44">
        <f>G79</f>
        <v>0</v>
      </c>
      <c r="H78" s="44">
        <f>H79</f>
        <v>0</v>
      </c>
    </row>
    <row r="79" spans="1:8" s="25" customFormat="1" ht="37.5">
      <c r="A79" s="45" t="s">
        <v>113</v>
      </c>
      <c r="B79" s="60" t="s">
        <v>702</v>
      </c>
      <c r="C79" s="43" t="s">
        <v>114</v>
      </c>
      <c r="D79" s="43" t="s">
        <v>81</v>
      </c>
      <c r="E79" s="43" t="s">
        <v>76</v>
      </c>
      <c r="F79" s="44">
        <v>483</v>
      </c>
      <c r="G79" s="44">
        <v>0</v>
      </c>
      <c r="H79" s="44">
        <v>0</v>
      </c>
    </row>
    <row r="80" spans="1:8" s="25" customFormat="1" ht="37.5">
      <c r="A80" s="45" t="s">
        <v>10</v>
      </c>
      <c r="B80" s="60" t="s">
        <v>703</v>
      </c>
      <c r="C80" s="43"/>
      <c r="D80" s="43"/>
      <c r="E80" s="43"/>
      <c r="F80" s="44">
        <f>F81</f>
        <v>258.9</v>
      </c>
      <c r="G80" s="44">
        <f>G81</f>
        <v>0</v>
      </c>
      <c r="H80" s="44">
        <f>H81</f>
        <v>0</v>
      </c>
    </row>
    <row r="81" spans="1:8" s="25" customFormat="1" ht="37.5">
      <c r="A81" s="45" t="s">
        <v>113</v>
      </c>
      <c r="B81" s="60" t="s">
        <v>703</v>
      </c>
      <c r="C81" s="43" t="s">
        <v>114</v>
      </c>
      <c r="D81" s="43" t="s">
        <v>81</v>
      </c>
      <c r="E81" s="43" t="s">
        <v>74</v>
      </c>
      <c r="F81" s="44">
        <v>258.9</v>
      </c>
      <c r="G81" s="44">
        <v>0</v>
      </c>
      <c r="H81" s="44">
        <v>0</v>
      </c>
    </row>
    <row r="82" spans="1:8" s="25" customFormat="1" ht="18.75">
      <c r="A82" s="59" t="s">
        <v>706</v>
      </c>
      <c r="B82" s="60" t="s">
        <v>704</v>
      </c>
      <c r="C82" s="43"/>
      <c r="D82" s="43"/>
      <c r="E82" s="43"/>
      <c r="F82" s="44">
        <f>F83</f>
        <v>771.7</v>
      </c>
      <c r="G82" s="44">
        <f>G83</f>
        <v>0</v>
      </c>
      <c r="H82" s="44">
        <f>H83</f>
        <v>0</v>
      </c>
    </row>
    <row r="83" spans="1:8" s="25" customFormat="1" ht="37.5">
      <c r="A83" s="45" t="s">
        <v>113</v>
      </c>
      <c r="B83" s="60" t="s">
        <v>704</v>
      </c>
      <c r="C83" s="43" t="s">
        <v>114</v>
      </c>
      <c r="D83" s="43" t="s">
        <v>81</v>
      </c>
      <c r="E83" s="43" t="s">
        <v>82</v>
      </c>
      <c r="F83" s="44">
        <v>771.7</v>
      </c>
      <c r="G83" s="44">
        <v>0</v>
      </c>
      <c r="H83" s="44">
        <v>0</v>
      </c>
    </row>
    <row r="84" spans="1:8" s="25" customFormat="1" ht="37.5">
      <c r="A84" s="45" t="s">
        <v>115</v>
      </c>
      <c r="B84" s="60" t="s">
        <v>705</v>
      </c>
      <c r="C84" s="43"/>
      <c r="D84" s="43"/>
      <c r="E84" s="43"/>
      <c r="F84" s="44">
        <f>F85</f>
        <v>14.4</v>
      </c>
      <c r="G84" s="44">
        <f>G85</f>
        <v>0</v>
      </c>
      <c r="H84" s="44">
        <f>H85</f>
        <v>0</v>
      </c>
    </row>
    <row r="85" spans="1:8" s="25" customFormat="1" ht="37.5">
      <c r="A85" s="63" t="s">
        <v>3</v>
      </c>
      <c r="B85" s="60" t="s">
        <v>705</v>
      </c>
      <c r="C85" s="43" t="s">
        <v>64</v>
      </c>
      <c r="D85" s="43" t="s">
        <v>81</v>
      </c>
      <c r="E85" s="43" t="s">
        <v>82</v>
      </c>
      <c r="F85" s="44">
        <v>14.4</v>
      </c>
      <c r="G85" s="44">
        <v>0</v>
      </c>
      <c r="H85" s="44">
        <v>0</v>
      </c>
    </row>
    <row r="86" spans="1:8" s="25" customFormat="1" ht="56.25">
      <c r="A86" s="45" t="s">
        <v>173</v>
      </c>
      <c r="B86" s="43" t="s">
        <v>292</v>
      </c>
      <c r="C86" s="43"/>
      <c r="D86" s="43"/>
      <c r="E86" s="43"/>
      <c r="F86" s="44">
        <f>F87+F90+F101+F110</f>
        <v>161939.7</v>
      </c>
      <c r="G86" s="44">
        <f>G87+G90+G101+G110</f>
        <v>156863</v>
      </c>
      <c r="H86" s="44">
        <f>H87+H90+H101+H110</f>
        <v>159419.4</v>
      </c>
    </row>
    <row r="87" spans="1:8" s="25" customFormat="1" ht="18.75">
      <c r="A87" s="45" t="s">
        <v>134</v>
      </c>
      <c r="B87" s="43" t="s">
        <v>571</v>
      </c>
      <c r="C87" s="43"/>
      <c r="D87" s="43"/>
      <c r="E87" s="43"/>
      <c r="F87" s="44">
        <f aca="true" t="shared" si="3" ref="F87:H88">F88</f>
        <v>0</v>
      </c>
      <c r="G87" s="44">
        <f t="shared" si="3"/>
        <v>7060.2</v>
      </c>
      <c r="H87" s="44">
        <f t="shared" si="3"/>
        <v>7060.2</v>
      </c>
    </row>
    <row r="88" spans="1:8" s="25" customFormat="1" ht="18.75">
      <c r="A88" s="45" t="s">
        <v>573</v>
      </c>
      <c r="B88" s="43" t="s">
        <v>572</v>
      </c>
      <c r="C88" s="43"/>
      <c r="D88" s="43"/>
      <c r="E88" s="43"/>
      <c r="F88" s="44">
        <f t="shared" si="3"/>
        <v>0</v>
      </c>
      <c r="G88" s="44">
        <f t="shared" si="3"/>
        <v>7060.2</v>
      </c>
      <c r="H88" s="44">
        <f t="shared" si="3"/>
        <v>7060.2</v>
      </c>
    </row>
    <row r="89" spans="1:8" s="25" customFormat="1" ht="37.5">
      <c r="A89" s="45" t="s">
        <v>3</v>
      </c>
      <c r="B89" s="43" t="s">
        <v>572</v>
      </c>
      <c r="C89" s="43" t="s">
        <v>64</v>
      </c>
      <c r="D89" s="43" t="s">
        <v>81</v>
      </c>
      <c r="E89" s="43" t="s">
        <v>81</v>
      </c>
      <c r="F89" s="44">
        <v>0</v>
      </c>
      <c r="G89" s="44">
        <v>7060.2</v>
      </c>
      <c r="H89" s="44">
        <v>7060.2</v>
      </c>
    </row>
    <row r="90" spans="1:8" s="25" customFormat="1" ht="37.5">
      <c r="A90" s="45" t="s">
        <v>135</v>
      </c>
      <c r="B90" s="60" t="s">
        <v>545</v>
      </c>
      <c r="C90" s="43"/>
      <c r="D90" s="43"/>
      <c r="E90" s="43"/>
      <c r="F90" s="44">
        <f>F91+F93+F97+F99+F95</f>
        <v>147642</v>
      </c>
      <c r="G90" s="44">
        <f>G91+G93+G97+G99+G95</f>
        <v>135571</v>
      </c>
      <c r="H90" s="44">
        <f>H91+H93+H97+H99+H95</f>
        <v>138127.4</v>
      </c>
    </row>
    <row r="91" spans="1:8" s="25" customFormat="1" ht="37.5">
      <c r="A91" s="45" t="s">
        <v>176</v>
      </c>
      <c r="B91" s="60" t="s">
        <v>281</v>
      </c>
      <c r="C91" s="43"/>
      <c r="D91" s="43"/>
      <c r="E91" s="43"/>
      <c r="F91" s="44">
        <f>F92</f>
        <v>14241.9</v>
      </c>
      <c r="G91" s="44">
        <f>G92</f>
        <v>14241.9</v>
      </c>
      <c r="H91" s="44">
        <f>H92</f>
        <v>14241.9</v>
      </c>
    </row>
    <row r="92" spans="1:8" ht="37.5">
      <c r="A92" s="45" t="s">
        <v>113</v>
      </c>
      <c r="B92" s="60" t="s">
        <v>281</v>
      </c>
      <c r="C92" s="43" t="s">
        <v>114</v>
      </c>
      <c r="D92" s="43" t="s">
        <v>81</v>
      </c>
      <c r="E92" s="43" t="s">
        <v>76</v>
      </c>
      <c r="F92" s="44">
        <v>14241.9</v>
      </c>
      <c r="G92" s="44">
        <v>14241.9</v>
      </c>
      <c r="H92" s="44">
        <v>14241.9</v>
      </c>
    </row>
    <row r="93" spans="1:8" ht="56.25">
      <c r="A93" s="45" t="s">
        <v>536</v>
      </c>
      <c r="B93" s="60" t="s">
        <v>535</v>
      </c>
      <c r="C93" s="43"/>
      <c r="D93" s="43"/>
      <c r="E93" s="43"/>
      <c r="F93" s="44">
        <f>F94</f>
        <v>96183.8</v>
      </c>
      <c r="G93" s="44">
        <f>G94</f>
        <v>91108.5</v>
      </c>
      <c r="H93" s="44">
        <f>H94</f>
        <v>93664.9</v>
      </c>
    </row>
    <row r="94" spans="1:8" ht="37.5">
      <c r="A94" s="45" t="s">
        <v>113</v>
      </c>
      <c r="B94" s="60" t="s">
        <v>535</v>
      </c>
      <c r="C94" s="43" t="s">
        <v>114</v>
      </c>
      <c r="D94" s="43" t="s">
        <v>81</v>
      </c>
      <c r="E94" s="43" t="s">
        <v>76</v>
      </c>
      <c r="F94" s="44">
        <v>96183.8</v>
      </c>
      <c r="G94" s="44">
        <v>91108.5</v>
      </c>
      <c r="H94" s="44">
        <v>93664.9</v>
      </c>
    </row>
    <row r="95" spans="1:8" s="25" customFormat="1" ht="18.75">
      <c r="A95" s="45" t="s">
        <v>573</v>
      </c>
      <c r="B95" s="43" t="s">
        <v>812</v>
      </c>
      <c r="C95" s="43"/>
      <c r="D95" s="43"/>
      <c r="E95" s="43"/>
      <c r="F95" s="44">
        <f>F96</f>
        <v>6995.7</v>
      </c>
      <c r="G95" s="44">
        <f>G96</f>
        <v>0</v>
      </c>
      <c r="H95" s="44">
        <f>H96</f>
        <v>0</v>
      </c>
    </row>
    <row r="96" spans="1:8" s="25" customFormat="1" ht="37.5">
      <c r="A96" s="45" t="s">
        <v>113</v>
      </c>
      <c r="B96" s="43" t="s">
        <v>812</v>
      </c>
      <c r="C96" s="43" t="s">
        <v>114</v>
      </c>
      <c r="D96" s="43" t="s">
        <v>81</v>
      </c>
      <c r="E96" s="43" t="s">
        <v>76</v>
      </c>
      <c r="F96" s="44">
        <v>6995.7</v>
      </c>
      <c r="G96" s="44">
        <v>0</v>
      </c>
      <c r="H96" s="44">
        <v>0</v>
      </c>
    </row>
    <row r="97" spans="1:8" ht="56.25">
      <c r="A97" s="45" t="s">
        <v>174</v>
      </c>
      <c r="B97" s="60" t="s">
        <v>280</v>
      </c>
      <c r="C97" s="43"/>
      <c r="D97" s="43"/>
      <c r="E97" s="43"/>
      <c r="F97" s="44">
        <f>F98</f>
        <v>18785.6</v>
      </c>
      <c r="G97" s="44">
        <f>G98</f>
        <v>18785.6</v>
      </c>
      <c r="H97" s="44">
        <f>H98</f>
        <v>18785.6</v>
      </c>
    </row>
    <row r="98" spans="1:8" ht="37.5">
      <c r="A98" s="45" t="s">
        <v>113</v>
      </c>
      <c r="B98" s="60" t="s">
        <v>280</v>
      </c>
      <c r="C98" s="43" t="s">
        <v>114</v>
      </c>
      <c r="D98" s="43" t="s">
        <v>81</v>
      </c>
      <c r="E98" s="43" t="s">
        <v>76</v>
      </c>
      <c r="F98" s="44">
        <v>18785.6</v>
      </c>
      <c r="G98" s="44">
        <v>18785.6</v>
      </c>
      <c r="H98" s="44">
        <v>18785.6</v>
      </c>
    </row>
    <row r="99" spans="1:8" ht="75">
      <c r="A99" s="65" t="s">
        <v>19</v>
      </c>
      <c r="B99" s="60" t="s">
        <v>279</v>
      </c>
      <c r="C99" s="43"/>
      <c r="D99" s="43"/>
      <c r="E99" s="43"/>
      <c r="F99" s="44">
        <f>F100</f>
        <v>11435</v>
      </c>
      <c r="G99" s="44">
        <f>G100</f>
        <v>11435</v>
      </c>
      <c r="H99" s="44">
        <f>H100</f>
        <v>11435</v>
      </c>
    </row>
    <row r="100" spans="1:8" ht="37.5">
      <c r="A100" s="45" t="s">
        <v>113</v>
      </c>
      <c r="B100" s="60" t="s">
        <v>279</v>
      </c>
      <c r="C100" s="43" t="s">
        <v>114</v>
      </c>
      <c r="D100" s="43" t="s">
        <v>81</v>
      </c>
      <c r="E100" s="43" t="s">
        <v>76</v>
      </c>
      <c r="F100" s="44">
        <v>11435</v>
      </c>
      <c r="G100" s="44">
        <v>11435</v>
      </c>
      <c r="H100" s="44">
        <v>11435</v>
      </c>
    </row>
    <row r="101" spans="1:8" ht="37.5">
      <c r="A101" s="59" t="s">
        <v>133</v>
      </c>
      <c r="B101" s="43" t="s">
        <v>515</v>
      </c>
      <c r="C101" s="43"/>
      <c r="D101" s="43"/>
      <c r="E101" s="43"/>
      <c r="F101" s="44">
        <f>F102+F104+F106+F108</f>
        <v>5500</v>
      </c>
      <c r="G101" s="44">
        <f>G102+G104+G106+G108</f>
        <v>5500</v>
      </c>
      <c r="H101" s="44">
        <f>H102+H104+H106+H108</f>
        <v>5500</v>
      </c>
    </row>
    <row r="102" spans="1:8" ht="37.5">
      <c r="A102" s="59" t="s">
        <v>9</v>
      </c>
      <c r="B102" s="43" t="s">
        <v>516</v>
      </c>
      <c r="C102" s="43"/>
      <c r="D102" s="43"/>
      <c r="E102" s="43"/>
      <c r="F102" s="44">
        <f>F103</f>
        <v>2787.2</v>
      </c>
      <c r="G102" s="44">
        <f>G103</f>
        <v>2787.2</v>
      </c>
      <c r="H102" s="44">
        <f>H103</f>
        <v>2787.2</v>
      </c>
    </row>
    <row r="103" spans="1:8" ht="37.5">
      <c r="A103" s="45" t="s">
        <v>113</v>
      </c>
      <c r="B103" s="43" t="s">
        <v>516</v>
      </c>
      <c r="C103" s="43" t="s">
        <v>114</v>
      </c>
      <c r="D103" s="43" t="s">
        <v>81</v>
      </c>
      <c r="E103" s="43" t="s">
        <v>69</v>
      </c>
      <c r="F103" s="44">
        <v>2787.2</v>
      </c>
      <c r="G103" s="44">
        <v>2787.2</v>
      </c>
      <c r="H103" s="44">
        <v>2787.2</v>
      </c>
    </row>
    <row r="104" spans="1:8" s="25" customFormat="1" ht="25.5" customHeight="1">
      <c r="A104" s="45" t="s">
        <v>125</v>
      </c>
      <c r="B104" s="43" t="s">
        <v>282</v>
      </c>
      <c r="C104" s="43"/>
      <c r="D104" s="43"/>
      <c r="E104" s="43"/>
      <c r="F104" s="44">
        <f>F105</f>
        <v>2294.7</v>
      </c>
      <c r="G104" s="44">
        <f>G105</f>
        <v>2294.7</v>
      </c>
      <c r="H104" s="44">
        <f>H105</f>
        <v>2294.7</v>
      </c>
    </row>
    <row r="105" spans="1:8" s="25" customFormat="1" ht="37.5">
      <c r="A105" s="45" t="s">
        <v>113</v>
      </c>
      <c r="B105" s="43" t="s">
        <v>282</v>
      </c>
      <c r="C105" s="43" t="s">
        <v>114</v>
      </c>
      <c r="D105" s="43" t="s">
        <v>81</v>
      </c>
      <c r="E105" s="43" t="s">
        <v>76</v>
      </c>
      <c r="F105" s="44">
        <v>2294.7</v>
      </c>
      <c r="G105" s="44">
        <v>2294.7</v>
      </c>
      <c r="H105" s="44">
        <v>2294.7</v>
      </c>
    </row>
    <row r="106" spans="1:8" s="25" customFormat="1" ht="37.5">
      <c r="A106" s="45" t="s">
        <v>10</v>
      </c>
      <c r="B106" s="60" t="s">
        <v>289</v>
      </c>
      <c r="C106" s="43"/>
      <c r="D106" s="43"/>
      <c r="E106" s="43"/>
      <c r="F106" s="44">
        <f>F107</f>
        <v>230</v>
      </c>
      <c r="G106" s="44">
        <f>G107</f>
        <v>230</v>
      </c>
      <c r="H106" s="44">
        <f>H107</f>
        <v>230</v>
      </c>
    </row>
    <row r="107" spans="1:8" s="25" customFormat="1" ht="37.5">
      <c r="A107" s="45" t="s">
        <v>113</v>
      </c>
      <c r="B107" s="60" t="s">
        <v>289</v>
      </c>
      <c r="C107" s="43" t="s">
        <v>114</v>
      </c>
      <c r="D107" s="43" t="s">
        <v>81</v>
      </c>
      <c r="E107" s="43" t="s">
        <v>74</v>
      </c>
      <c r="F107" s="44">
        <v>230</v>
      </c>
      <c r="G107" s="44">
        <v>230</v>
      </c>
      <c r="H107" s="44">
        <v>230</v>
      </c>
    </row>
    <row r="108" spans="1:8" s="25" customFormat="1" ht="37.5">
      <c r="A108" s="45" t="s">
        <v>94</v>
      </c>
      <c r="B108" s="60" t="s">
        <v>283</v>
      </c>
      <c r="C108" s="43"/>
      <c r="D108" s="43"/>
      <c r="E108" s="43"/>
      <c r="F108" s="44">
        <f>F109</f>
        <v>188.1</v>
      </c>
      <c r="G108" s="44">
        <f>G109</f>
        <v>188.1</v>
      </c>
      <c r="H108" s="44">
        <f>H109</f>
        <v>188.1</v>
      </c>
    </row>
    <row r="109" spans="1:8" s="25" customFormat="1" ht="37.5">
      <c r="A109" s="45" t="s">
        <v>113</v>
      </c>
      <c r="B109" s="60" t="s">
        <v>283</v>
      </c>
      <c r="C109" s="43" t="s">
        <v>114</v>
      </c>
      <c r="D109" s="43" t="s">
        <v>81</v>
      </c>
      <c r="E109" s="43" t="s">
        <v>76</v>
      </c>
      <c r="F109" s="44">
        <v>188.1</v>
      </c>
      <c r="G109" s="44">
        <v>188.1</v>
      </c>
      <c r="H109" s="44">
        <v>188.1</v>
      </c>
    </row>
    <row r="110" spans="1:8" s="26" customFormat="1" ht="56.25">
      <c r="A110" s="66" t="s">
        <v>170</v>
      </c>
      <c r="B110" s="67" t="s">
        <v>550</v>
      </c>
      <c r="C110" s="43"/>
      <c r="D110" s="43"/>
      <c r="E110" s="43"/>
      <c r="F110" s="44">
        <f>F111+F113</f>
        <v>8797.699999999999</v>
      </c>
      <c r="G110" s="44">
        <f>G111+G113</f>
        <v>8731.8</v>
      </c>
      <c r="H110" s="44">
        <f>H111+H113</f>
        <v>8731.8</v>
      </c>
    </row>
    <row r="111" spans="1:8" s="26" customFormat="1" ht="37.5">
      <c r="A111" s="46" t="s">
        <v>567</v>
      </c>
      <c r="B111" s="68" t="s">
        <v>568</v>
      </c>
      <c r="C111" s="43"/>
      <c r="D111" s="43"/>
      <c r="E111" s="43"/>
      <c r="F111" s="44">
        <f>F112</f>
        <v>360</v>
      </c>
      <c r="G111" s="44">
        <f>G112</f>
        <v>360</v>
      </c>
      <c r="H111" s="44">
        <f>H112</f>
        <v>360</v>
      </c>
    </row>
    <row r="112" spans="1:8" s="26" customFormat="1" ht="18.75">
      <c r="A112" s="69" t="s">
        <v>111</v>
      </c>
      <c r="B112" s="68" t="s">
        <v>568</v>
      </c>
      <c r="C112" s="43" t="s">
        <v>112</v>
      </c>
      <c r="D112" s="43" t="s">
        <v>81</v>
      </c>
      <c r="E112" s="43" t="s">
        <v>82</v>
      </c>
      <c r="F112" s="44">
        <v>360</v>
      </c>
      <c r="G112" s="44">
        <v>360</v>
      </c>
      <c r="H112" s="44">
        <v>360</v>
      </c>
    </row>
    <row r="113" spans="1:8" s="26" customFormat="1" ht="75">
      <c r="A113" s="45" t="s">
        <v>639</v>
      </c>
      <c r="B113" s="68" t="s">
        <v>637</v>
      </c>
      <c r="C113" s="43"/>
      <c r="D113" s="43"/>
      <c r="E113" s="43"/>
      <c r="F113" s="44">
        <f>F114+F115</f>
        <v>8437.699999999999</v>
      </c>
      <c r="G113" s="44">
        <f>G114+G115</f>
        <v>8371.8</v>
      </c>
      <c r="H113" s="44">
        <f>H114+H115</f>
        <v>8371.8</v>
      </c>
    </row>
    <row r="114" spans="1:8" s="26" customFormat="1" ht="18.75">
      <c r="A114" s="69" t="s">
        <v>111</v>
      </c>
      <c r="B114" s="68" t="s">
        <v>637</v>
      </c>
      <c r="C114" s="43" t="s">
        <v>112</v>
      </c>
      <c r="D114" s="43" t="s">
        <v>81</v>
      </c>
      <c r="E114" s="43" t="s">
        <v>81</v>
      </c>
      <c r="F114" s="44">
        <v>1.4</v>
      </c>
      <c r="G114" s="44">
        <v>0</v>
      </c>
      <c r="H114" s="44">
        <v>0</v>
      </c>
    </row>
    <row r="115" spans="1:8" s="26" customFormat="1" ht="18.75">
      <c r="A115" s="45" t="s">
        <v>573</v>
      </c>
      <c r="B115" s="68" t="s">
        <v>638</v>
      </c>
      <c r="C115" s="43"/>
      <c r="D115" s="43"/>
      <c r="E115" s="43"/>
      <c r="F115" s="44">
        <f>F116</f>
        <v>8436.3</v>
      </c>
      <c r="G115" s="44">
        <f>G116</f>
        <v>8371.8</v>
      </c>
      <c r="H115" s="44">
        <f>H116</f>
        <v>8371.8</v>
      </c>
    </row>
    <row r="116" spans="1:8" s="26" customFormat="1" ht="18.75">
      <c r="A116" s="69" t="s">
        <v>111</v>
      </c>
      <c r="B116" s="68" t="s">
        <v>638</v>
      </c>
      <c r="C116" s="43" t="s">
        <v>112</v>
      </c>
      <c r="D116" s="43" t="s">
        <v>81</v>
      </c>
      <c r="E116" s="43" t="s">
        <v>81</v>
      </c>
      <c r="F116" s="44">
        <v>8436.3</v>
      </c>
      <c r="G116" s="44">
        <v>8371.8</v>
      </c>
      <c r="H116" s="44">
        <v>8371.8</v>
      </c>
    </row>
    <row r="117" spans="1:8" s="26" customFormat="1" ht="37.5">
      <c r="A117" s="45" t="s">
        <v>597</v>
      </c>
      <c r="B117" s="68" t="s">
        <v>595</v>
      </c>
      <c r="C117" s="43"/>
      <c r="D117" s="43"/>
      <c r="E117" s="43"/>
      <c r="F117" s="44">
        <f>F126+F118+F121</f>
        <v>3689</v>
      </c>
      <c r="G117" s="44">
        <f>G126+G118+G121</f>
        <v>3689</v>
      </c>
      <c r="H117" s="44">
        <f>H126+H118+H121</f>
        <v>3689</v>
      </c>
    </row>
    <row r="118" spans="1:8" s="26" customFormat="1" ht="18.75">
      <c r="A118" s="45" t="s">
        <v>134</v>
      </c>
      <c r="B118" s="43" t="s">
        <v>813</v>
      </c>
      <c r="C118" s="43"/>
      <c r="D118" s="43"/>
      <c r="E118" s="43"/>
      <c r="F118" s="44">
        <f aca="true" t="shared" si="4" ref="F118:H119">F119</f>
        <v>500</v>
      </c>
      <c r="G118" s="44">
        <f t="shared" si="4"/>
        <v>0</v>
      </c>
      <c r="H118" s="44">
        <f t="shared" si="4"/>
        <v>0</v>
      </c>
    </row>
    <row r="119" spans="1:8" s="26" customFormat="1" ht="37.5">
      <c r="A119" s="45" t="s">
        <v>601</v>
      </c>
      <c r="B119" s="60" t="s">
        <v>814</v>
      </c>
      <c r="C119" s="43"/>
      <c r="D119" s="43"/>
      <c r="E119" s="43"/>
      <c r="F119" s="44">
        <f t="shared" si="4"/>
        <v>500</v>
      </c>
      <c r="G119" s="44">
        <f t="shared" si="4"/>
        <v>0</v>
      </c>
      <c r="H119" s="44">
        <f t="shared" si="4"/>
        <v>0</v>
      </c>
    </row>
    <row r="120" spans="1:8" s="26" customFormat="1" ht="37.5">
      <c r="A120" s="45" t="s">
        <v>3</v>
      </c>
      <c r="B120" s="60" t="s">
        <v>814</v>
      </c>
      <c r="C120" s="43" t="s">
        <v>64</v>
      </c>
      <c r="D120" s="43" t="s">
        <v>81</v>
      </c>
      <c r="E120" s="43" t="s">
        <v>81</v>
      </c>
      <c r="F120" s="44">
        <v>500</v>
      </c>
      <c r="G120" s="44">
        <v>0</v>
      </c>
      <c r="H120" s="44">
        <v>0</v>
      </c>
    </row>
    <row r="121" spans="1:8" ht="37.5">
      <c r="A121" s="59" t="s">
        <v>133</v>
      </c>
      <c r="B121" s="43" t="s">
        <v>596</v>
      </c>
      <c r="C121" s="43"/>
      <c r="D121" s="43"/>
      <c r="E121" s="43"/>
      <c r="F121" s="44">
        <f>F122+F124</f>
        <v>2893.4</v>
      </c>
      <c r="G121" s="44">
        <f>G122+G124</f>
        <v>2893.4</v>
      </c>
      <c r="H121" s="44">
        <f>H122+H124</f>
        <v>2893.4</v>
      </c>
    </row>
    <row r="122" spans="1:8" ht="37.5">
      <c r="A122" s="59" t="s">
        <v>817</v>
      </c>
      <c r="B122" s="43" t="s">
        <v>815</v>
      </c>
      <c r="C122" s="43"/>
      <c r="D122" s="43"/>
      <c r="E122" s="43"/>
      <c r="F122" s="44">
        <f>F123</f>
        <v>431.5</v>
      </c>
      <c r="G122" s="44">
        <f>G123</f>
        <v>431.5</v>
      </c>
      <c r="H122" s="44">
        <f>H123</f>
        <v>431.5</v>
      </c>
    </row>
    <row r="123" spans="1:8" ht="37.5">
      <c r="A123" s="45" t="s">
        <v>113</v>
      </c>
      <c r="B123" s="43" t="s">
        <v>815</v>
      </c>
      <c r="C123" s="43" t="s">
        <v>114</v>
      </c>
      <c r="D123" s="43" t="s">
        <v>81</v>
      </c>
      <c r="E123" s="43" t="s">
        <v>69</v>
      </c>
      <c r="F123" s="44">
        <v>431.5</v>
      </c>
      <c r="G123" s="44">
        <v>431.5</v>
      </c>
      <c r="H123" s="44">
        <v>431.5</v>
      </c>
    </row>
    <row r="124" spans="1:8" s="25" customFormat="1" ht="37.5">
      <c r="A124" s="45" t="s">
        <v>818</v>
      </c>
      <c r="B124" s="43" t="s">
        <v>816</v>
      </c>
      <c r="C124" s="43"/>
      <c r="D124" s="43"/>
      <c r="E124" s="43"/>
      <c r="F124" s="44">
        <f>F125</f>
        <v>2461.9</v>
      </c>
      <c r="G124" s="44">
        <f>G125</f>
        <v>2461.9</v>
      </c>
      <c r="H124" s="44">
        <f>H125</f>
        <v>2461.9</v>
      </c>
    </row>
    <row r="125" spans="1:8" s="25" customFormat="1" ht="37.5">
      <c r="A125" s="45" t="s">
        <v>113</v>
      </c>
      <c r="B125" s="43" t="s">
        <v>816</v>
      </c>
      <c r="C125" s="43" t="s">
        <v>114</v>
      </c>
      <c r="D125" s="43" t="s">
        <v>81</v>
      </c>
      <c r="E125" s="43" t="s">
        <v>76</v>
      </c>
      <c r="F125" s="44">
        <v>2461.9</v>
      </c>
      <c r="G125" s="44">
        <v>2461.9</v>
      </c>
      <c r="H125" s="44">
        <v>2461.9</v>
      </c>
    </row>
    <row r="126" spans="1:8" s="26" customFormat="1" ht="75">
      <c r="A126" s="45" t="s">
        <v>790</v>
      </c>
      <c r="B126" s="43" t="s">
        <v>791</v>
      </c>
      <c r="C126" s="43"/>
      <c r="D126" s="43"/>
      <c r="E126" s="43"/>
      <c r="F126" s="44">
        <f aca="true" t="shared" si="5" ref="F126:H127">F127</f>
        <v>295.6</v>
      </c>
      <c r="G126" s="44">
        <f t="shared" si="5"/>
        <v>795.6</v>
      </c>
      <c r="H126" s="44">
        <f t="shared" si="5"/>
        <v>795.6</v>
      </c>
    </row>
    <row r="127" spans="1:8" s="26" customFormat="1" ht="37.5">
      <c r="A127" s="45" t="s">
        <v>601</v>
      </c>
      <c r="B127" s="60" t="s">
        <v>792</v>
      </c>
      <c r="C127" s="43"/>
      <c r="D127" s="43"/>
      <c r="E127" s="43"/>
      <c r="F127" s="44">
        <f t="shared" si="5"/>
        <v>295.6</v>
      </c>
      <c r="G127" s="44">
        <f t="shared" si="5"/>
        <v>795.6</v>
      </c>
      <c r="H127" s="44">
        <f t="shared" si="5"/>
        <v>795.6</v>
      </c>
    </row>
    <row r="128" spans="1:8" s="26" customFormat="1" ht="18.75">
      <c r="A128" s="45" t="s">
        <v>111</v>
      </c>
      <c r="B128" s="60" t="s">
        <v>792</v>
      </c>
      <c r="C128" s="43" t="s">
        <v>112</v>
      </c>
      <c r="D128" s="43" t="s">
        <v>81</v>
      </c>
      <c r="E128" s="43" t="s">
        <v>81</v>
      </c>
      <c r="F128" s="44">
        <v>295.6</v>
      </c>
      <c r="G128" s="44">
        <v>795.6</v>
      </c>
      <c r="H128" s="44">
        <v>795.6</v>
      </c>
    </row>
    <row r="129" spans="1:8" ht="49.5" customHeight="1">
      <c r="A129" s="59" t="s">
        <v>175</v>
      </c>
      <c r="B129" s="43" t="s">
        <v>377</v>
      </c>
      <c r="C129" s="55"/>
      <c r="D129" s="55"/>
      <c r="E129" s="55"/>
      <c r="F129" s="44">
        <f>+F164+F133+F150+F156+F130+F159+F153+F167</f>
        <v>1403795.8</v>
      </c>
      <c r="G129" s="44">
        <f>+G164+G133+G150+G156+G130+G159+G153+G167</f>
        <v>1412672</v>
      </c>
      <c r="H129" s="44">
        <f>+H164+H133+H150+H156+H130+H159+H153+H167</f>
        <v>1394457.9999999998</v>
      </c>
    </row>
    <row r="130" spans="1:8" ht="49.5" customHeight="1">
      <c r="A130" s="45" t="s">
        <v>23</v>
      </c>
      <c r="B130" s="43" t="s">
        <v>514</v>
      </c>
      <c r="C130" s="55"/>
      <c r="D130" s="55"/>
      <c r="E130" s="55"/>
      <c r="F130" s="44">
        <f aca="true" t="shared" si="6" ref="F130:H131">F131</f>
        <v>33655.4</v>
      </c>
      <c r="G130" s="44">
        <f t="shared" si="6"/>
        <v>33655.4</v>
      </c>
      <c r="H130" s="44">
        <f t="shared" si="6"/>
        <v>33655.4</v>
      </c>
    </row>
    <row r="131" spans="1:8" ht="56.25">
      <c r="A131" s="59" t="s">
        <v>180</v>
      </c>
      <c r="B131" s="43" t="s">
        <v>378</v>
      </c>
      <c r="C131" s="43"/>
      <c r="D131" s="43"/>
      <c r="E131" s="43"/>
      <c r="F131" s="44">
        <f t="shared" si="6"/>
        <v>33655.4</v>
      </c>
      <c r="G131" s="44">
        <f t="shared" si="6"/>
        <v>33655.4</v>
      </c>
      <c r="H131" s="44">
        <f t="shared" si="6"/>
        <v>33655.4</v>
      </c>
    </row>
    <row r="132" spans="1:8" ht="28.5" customHeight="1">
      <c r="A132" s="59" t="s">
        <v>71</v>
      </c>
      <c r="B132" s="43" t="s">
        <v>378</v>
      </c>
      <c r="C132" s="43">
        <v>300</v>
      </c>
      <c r="D132" s="43">
        <v>10</v>
      </c>
      <c r="E132" s="43" t="s">
        <v>67</v>
      </c>
      <c r="F132" s="44">
        <v>33655.4</v>
      </c>
      <c r="G132" s="44">
        <v>33655.4</v>
      </c>
      <c r="H132" s="44">
        <v>33655.4</v>
      </c>
    </row>
    <row r="133" spans="1:8" ht="37.5">
      <c r="A133" s="59" t="s">
        <v>135</v>
      </c>
      <c r="B133" s="43" t="s">
        <v>290</v>
      </c>
      <c r="C133" s="43"/>
      <c r="D133" s="43"/>
      <c r="E133" s="43"/>
      <c r="F133" s="44">
        <f>F140+F142+F146+F134+F138+F144+F136+F148</f>
        <v>1331817.5</v>
      </c>
      <c r="G133" s="44">
        <f>G140+G142+G146+G134+G138+G144+G136+G148</f>
        <v>1316990.3</v>
      </c>
      <c r="H133" s="44">
        <f>H140+H142+H146+H134+H138+H144+H136+H148</f>
        <v>1322584.0999999999</v>
      </c>
    </row>
    <row r="134" spans="1:8" ht="93.75">
      <c r="A134" s="59" t="s">
        <v>179</v>
      </c>
      <c r="B134" s="43" t="s">
        <v>300</v>
      </c>
      <c r="C134" s="55"/>
      <c r="D134" s="55"/>
      <c r="E134" s="55"/>
      <c r="F134" s="44">
        <f>F135</f>
        <v>6766.4</v>
      </c>
      <c r="G134" s="44">
        <f>G135</f>
        <v>6766.4</v>
      </c>
      <c r="H134" s="44">
        <f>H135</f>
        <v>6766.4</v>
      </c>
    </row>
    <row r="135" spans="1:8" ht="37.5">
      <c r="A135" s="59" t="s">
        <v>113</v>
      </c>
      <c r="B135" s="43" t="s">
        <v>300</v>
      </c>
      <c r="C135" s="43">
        <v>600</v>
      </c>
      <c r="D135" s="43" t="s">
        <v>81</v>
      </c>
      <c r="E135" s="43" t="s">
        <v>82</v>
      </c>
      <c r="F135" s="44">
        <v>6766.4</v>
      </c>
      <c r="G135" s="44">
        <v>6766.4</v>
      </c>
      <c r="H135" s="44">
        <v>6766.4</v>
      </c>
    </row>
    <row r="136" spans="1:8" ht="112.5">
      <c r="A136" s="59" t="s">
        <v>4</v>
      </c>
      <c r="B136" s="43" t="s">
        <v>286</v>
      </c>
      <c r="C136" s="43"/>
      <c r="D136" s="43"/>
      <c r="E136" s="43"/>
      <c r="F136" s="44">
        <f>F137</f>
        <v>68151.4</v>
      </c>
      <c r="G136" s="44">
        <f>G137</f>
        <v>68263.8</v>
      </c>
      <c r="H136" s="44">
        <f>H137</f>
        <v>67823.4</v>
      </c>
    </row>
    <row r="137" spans="1:8" ht="37.5">
      <c r="A137" s="59" t="s">
        <v>113</v>
      </c>
      <c r="B137" s="43" t="s">
        <v>286</v>
      </c>
      <c r="C137" s="43" t="s">
        <v>114</v>
      </c>
      <c r="D137" s="43" t="s">
        <v>81</v>
      </c>
      <c r="E137" s="43" t="s">
        <v>76</v>
      </c>
      <c r="F137" s="44">
        <v>68151.4</v>
      </c>
      <c r="G137" s="44">
        <v>68263.8</v>
      </c>
      <c r="H137" s="44">
        <v>67823.4</v>
      </c>
    </row>
    <row r="138" spans="1:8" ht="93.75">
      <c r="A138" s="59" t="s">
        <v>1</v>
      </c>
      <c r="B138" s="43" t="s">
        <v>287</v>
      </c>
      <c r="C138" s="43"/>
      <c r="D138" s="43"/>
      <c r="E138" s="43"/>
      <c r="F138" s="44">
        <f>F139</f>
        <v>802765.4</v>
      </c>
      <c r="G138" s="44">
        <f>G139</f>
        <v>802765.4</v>
      </c>
      <c r="H138" s="44">
        <f>H139</f>
        <v>802765.4</v>
      </c>
    </row>
    <row r="139" spans="1:8" ht="37.5">
      <c r="A139" s="59" t="s">
        <v>113</v>
      </c>
      <c r="B139" s="43" t="s">
        <v>287</v>
      </c>
      <c r="C139" s="43">
        <v>600</v>
      </c>
      <c r="D139" s="43" t="s">
        <v>81</v>
      </c>
      <c r="E139" s="43" t="s">
        <v>76</v>
      </c>
      <c r="F139" s="44">
        <v>802765.4</v>
      </c>
      <c r="G139" s="44">
        <v>802765.4</v>
      </c>
      <c r="H139" s="44">
        <v>802765.4</v>
      </c>
    </row>
    <row r="140" spans="1:8" ht="37.5">
      <c r="A140" s="59" t="s">
        <v>176</v>
      </c>
      <c r="B140" s="43" t="s">
        <v>284</v>
      </c>
      <c r="C140" s="43"/>
      <c r="D140" s="43"/>
      <c r="E140" s="43"/>
      <c r="F140" s="44">
        <f>F141</f>
        <v>257007.1</v>
      </c>
      <c r="G140" s="44">
        <f>G141</f>
        <v>244064.4</v>
      </c>
      <c r="H140" s="44">
        <f>H141</f>
        <v>244064.4</v>
      </c>
    </row>
    <row r="141" spans="1:8" ht="37.5">
      <c r="A141" s="59" t="s">
        <v>113</v>
      </c>
      <c r="B141" s="43" t="s">
        <v>284</v>
      </c>
      <c r="C141" s="43">
        <v>600</v>
      </c>
      <c r="D141" s="43" t="s">
        <v>81</v>
      </c>
      <c r="E141" s="43" t="s">
        <v>76</v>
      </c>
      <c r="F141" s="44">
        <f>257591.9-584.8</f>
        <v>257007.1</v>
      </c>
      <c r="G141" s="44">
        <v>244064.4</v>
      </c>
      <c r="H141" s="44">
        <v>244064.4</v>
      </c>
    </row>
    <row r="142" spans="1:8" ht="56.25">
      <c r="A142" s="59" t="s">
        <v>177</v>
      </c>
      <c r="B142" s="43" t="s">
        <v>291</v>
      </c>
      <c r="C142" s="43"/>
      <c r="D142" s="43"/>
      <c r="E142" s="43"/>
      <c r="F142" s="44">
        <f>F143</f>
        <v>94764.7</v>
      </c>
      <c r="G142" s="44">
        <f>G143</f>
        <v>93864.2</v>
      </c>
      <c r="H142" s="44">
        <f>H143</f>
        <v>93864.2</v>
      </c>
    </row>
    <row r="143" spans="1:8" ht="37.5">
      <c r="A143" s="59" t="s">
        <v>113</v>
      </c>
      <c r="B143" s="43" t="s">
        <v>291</v>
      </c>
      <c r="C143" s="43">
        <v>600</v>
      </c>
      <c r="D143" s="43" t="s">
        <v>81</v>
      </c>
      <c r="E143" s="43" t="s">
        <v>74</v>
      </c>
      <c r="F143" s="44">
        <v>94764.7</v>
      </c>
      <c r="G143" s="44">
        <v>93864.2</v>
      </c>
      <c r="H143" s="44">
        <v>93864.2</v>
      </c>
    </row>
    <row r="144" spans="1:8" ht="56.25">
      <c r="A144" s="59" t="s">
        <v>2</v>
      </c>
      <c r="B144" s="43" t="s">
        <v>285</v>
      </c>
      <c r="C144" s="43"/>
      <c r="D144" s="43"/>
      <c r="E144" s="43"/>
      <c r="F144" s="44">
        <f>F145</f>
        <v>18965.1</v>
      </c>
      <c r="G144" s="44">
        <f>G145</f>
        <v>17868.7</v>
      </c>
      <c r="H144" s="44">
        <f>H145</f>
        <v>17868.7</v>
      </c>
    </row>
    <row r="145" spans="1:8" ht="37.5">
      <c r="A145" s="59" t="s">
        <v>113</v>
      </c>
      <c r="B145" s="43" t="s">
        <v>285</v>
      </c>
      <c r="C145" s="43" t="s">
        <v>114</v>
      </c>
      <c r="D145" s="43" t="s">
        <v>81</v>
      </c>
      <c r="E145" s="43" t="s">
        <v>76</v>
      </c>
      <c r="F145" s="44">
        <v>18965.1</v>
      </c>
      <c r="G145" s="44">
        <v>17868.7</v>
      </c>
      <c r="H145" s="44">
        <v>17868.7</v>
      </c>
    </row>
    <row r="146" spans="1:8" ht="37.5">
      <c r="A146" s="59" t="s">
        <v>178</v>
      </c>
      <c r="B146" s="43" t="s">
        <v>301</v>
      </c>
      <c r="C146" s="43"/>
      <c r="D146" s="43"/>
      <c r="E146" s="43"/>
      <c r="F146" s="44">
        <f>F147</f>
        <v>12186.8</v>
      </c>
      <c r="G146" s="44">
        <f>G147</f>
        <v>12186.8</v>
      </c>
      <c r="H146" s="44">
        <f>H147</f>
        <v>12186.8</v>
      </c>
    </row>
    <row r="147" spans="1:8" ht="37.5">
      <c r="A147" s="59" t="s">
        <v>113</v>
      </c>
      <c r="B147" s="43" t="s">
        <v>301</v>
      </c>
      <c r="C147" s="43">
        <v>600</v>
      </c>
      <c r="D147" s="43" t="s">
        <v>81</v>
      </c>
      <c r="E147" s="43" t="s">
        <v>82</v>
      </c>
      <c r="F147" s="44">
        <v>12186.8</v>
      </c>
      <c r="G147" s="44">
        <v>12186.8</v>
      </c>
      <c r="H147" s="44">
        <v>12186.8</v>
      </c>
    </row>
    <row r="148" spans="1:8" ht="56.25">
      <c r="A148" s="45" t="s">
        <v>646</v>
      </c>
      <c r="B148" s="60" t="s">
        <v>527</v>
      </c>
      <c r="C148" s="60"/>
      <c r="D148" s="43"/>
      <c r="E148" s="43"/>
      <c r="F148" s="44">
        <f>F149</f>
        <v>71210.6</v>
      </c>
      <c r="G148" s="44">
        <f>G149</f>
        <v>71210.6</v>
      </c>
      <c r="H148" s="44">
        <f>H149</f>
        <v>77244.8</v>
      </c>
    </row>
    <row r="149" spans="1:8" ht="37.5">
      <c r="A149" s="45" t="s">
        <v>113</v>
      </c>
      <c r="B149" s="60" t="s">
        <v>527</v>
      </c>
      <c r="C149" s="60" t="s">
        <v>114</v>
      </c>
      <c r="D149" s="43" t="s">
        <v>81</v>
      </c>
      <c r="E149" s="43" t="s">
        <v>76</v>
      </c>
      <c r="F149" s="44">
        <v>71210.6</v>
      </c>
      <c r="G149" s="44">
        <v>71210.6</v>
      </c>
      <c r="H149" s="44">
        <v>77244.8</v>
      </c>
    </row>
    <row r="150" spans="1:8" ht="37.5">
      <c r="A150" s="59" t="s">
        <v>133</v>
      </c>
      <c r="B150" s="60" t="s">
        <v>710</v>
      </c>
      <c r="C150" s="60"/>
      <c r="D150" s="43"/>
      <c r="E150" s="43"/>
      <c r="F150" s="44">
        <f aca="true" t="shared" si="7" ref="F150:H151">F151</f>
        <v>25</v>
      </c>
      <c r="G150" s="44">
        <f t="shared" si="7"/>
        <v>0</v>
      </c>
      <c r="H150" s="44">
        <f t="shared" si="7"/>
        <v>0</v>
      </c>
    </row>
    <row r="151" spans="1:8" ht="37.5">
      <c r="A151" s="45" t="s">
        <v>10</v>
      </c>
      <c r="B151" s="60" t="s">
        <v>711</v>
      </c>
      <c r="C151" s="60"/>
      <c r="D151" s="43"/>
      <c r="E151" s="43"/>
      <c r="F151" s="44">
        <f t="shared" si="7"/>
        <v>25</v>
      </c>
      <c r="G151" s="44">
        <f t="shared" si="7"/>
        <v>0</v>
      </c>
      <c r="H151" s="44">
        <f t="shared" si="7"/>
        <v>0</v>
      </c>
    </row>
    <row r="152" spans="1:8" ht="37.5">
      <c r="A152" s="45" t="s">
        <v>113</v>
      </c>
      <c r="B152" s="60" t="s">
        <v>711</v>
      </c>
      <c r="C152" s="60" t="s">
        <v>114</v>
      </c>
      <c r="D152" s="43" t="s">
        <v>81</v>
      </c>
      <c r="E152" s="43" t="s">
        <v>74</v>
      </c>
      <c r="F152" s="44">
        <v>25</v>
      </c>
      <c r="G152" s="44">
        <v>0</v>
      </c>
      <c r="H152" s="44">
        <v>0</v>
      </c>
    </row>
    <row r="153" spans="1:8" s="25" customFormat="1" ht="37.5">
      <c r="A153" s="45" t="s">
        <v>14</v>
      </c>
      <c r="B153" s="60" t="s">
        <v>217</v>
      </c>
      <c r="C153" s="43"/>
      <c r="D153" s="43"/>
      <c r="E153" s="43"/>
      <c r="F153" s="44">
        <f>F154+F155</f>
        <v>365.3</v>
      </c>
      <c r="G153" s="44">
        <f>G154+G155</f>
        <v>365.3</v>
      </c>
      <c r="H153" s="44">
        <f>H154+H155</f>
        <v>365.3</v>
      </c>
    </row>
    <row r="154" spans="1:8" s="25" customFormat="1" ht="18.75">
      <c r="A154" s="46" t="s">
        <v>111</v>
      </c>
      <c r="B154" s="60" t="s">
        <v>217</v>
      </c>
      <c r="C154" s="43" t="s">
        <v>112</v>
      </c>
      <c r="D154" s="43" t="s">
        <v>69</v>
      </c>
      <c r="E154" s="43" t="s">
        <v>86</v>
      </c>
      <c r="F154" s="44">
        <v>156</v>
      </c>
      <c r="G154" s="44">
        <v>156</v>
      </c>
      <c r="H154" s="44">
        <v>156</v>
      </c>
    </row>
    <row r="155" spans="1:8" s="25" customFormat="1" ht="18.75">
      <c r="A155" s="46" t="s">
        <v>111</v>
      </c>
      <c r="B155" s="60" t="s">
        <v>217</v>
      </c>
      <c r="C155" s="43" t="s">
        <v>112</v>
      </c>
      <c r="D155" s="43" t="s">
        <v>81</v>
      </c>
      <c r="E155" s="43" t="s">
        <v>82</v>
      </c>
      <c r="F155" s="44">
        <v>209.3</v>
      </c>
      <c r="G155" s="44">
        <v>209.3</v>
      </c>
      <c r="H155" s="44">
        <v>209.3</v>
      </c>
    </row>
    <row r="156" spans="1:8" ht="37.5">
      <c r="A156" s="45" t="s">
        <v>70</v>
      </c>
      <c r="B156" s="60" t="s">
        <v>375</v>
      </c>
      <c r="C156" s="43"/>
      <c r="D156" s="43"/>
      <c r="E156" s="43"/>
      <c r="F156" s="44">
        <f aca="true" t="shared" si="8" ref="F156:H157">F157</f>
        <v>1001</v>
      </c>
      <c r="G156" s="44">
        <f t="shared" si="8"/>
        <v>1021.7</v>
      </c>
      <c r="H156" s="44">
        <f t="shared" si="8"/>
        <v>1088.2</v>
      </c>
    </row>
    <row r="157" spans="1:8" s="25" customFormat="1" ht="56.25">
      <c r="A157" s="45" t="s">
        <v>136</v>
      </c>
      <c r="B157" s="60" t="s">
        <v>376</v>
      </c>
      <c r="C157" s="43"/>
      <c r="D157" s="43"/>
      <c r="E157" s="43"/>
      <c r="F157" s="44">
        <f t="shared" si="8"/>
        <v>1001</v>
      </c>
      <c r="G157" s="44">
        <f t="shared" si="8"/>
        <v>1021.7</v>
      </c>
      <c r="H157" s="44">
        <f t="shared" si="8"/>
        <v>1088.2</v>
      </c>
    </row>
    <row r="158" spans="1:8" s="25" customFormat="1" ht="30" customHeight="1">
      <c r="A158" s="45" t="s">
        <v>71</v>
      </c>
      <c r="B158" s="60" t="s">
        <v>376</v>
      </c>
      <c r="C158" s="43" t="s">
        <v>72</v>
      </c>
      <c r="D158" s="43" t="s">
        <v>73</v>
      </c>
      <c r="E158" s="43" t="s">
        <v>74</v>
      </c>
      <c r="F158" s="44">
        <v>1001</v>
      </c>
      <c r="G158" s="44">
        <v>1021.7</v>
      </c>
      <c r="H158" s="44">
        <v>1088.2</v>
      </c>
    </row>
    <row r="159" spans="1:8" s="25" customFormat="1" ht="37.5">
      <c r="A159" s="45" t="s">
        <v>115</v>
      </c>
      <c r="B159" s="60" t="s">
        <v>216</v>
      </c>
      <c r="C159" s="43"/>
      <c r="D159" s="43"/>
      <c r="E159" s="43"/>
      <c r="F159" s="44">
        <f>F160+F162+F163+F161</f>
        <v>36931.600000000006</v>
      </c>
      <c r="G159" s="44">
        <f>G160+G162+G163+G161</f>
        <v>36765</v>
      </c>
      <c r="H159" s="44">
        <f>H160+H162+H163+H161</f>
        <v>36765</v>
      </c>
    </row>
    <row r="160" spans="1:8" s="25" customFormat="1" ht="75">
      <c r="A160" s="45" t="s">
        <v>116</v>
      </c>
      <c r="B160" s="60" t="s">
        <v>216</v>
      </c>
      <c r="C160" s="43" t="s">
        <v>117</v>
      </c>
      <c r="D160" s="43" t="s">
        <v>69</v>
      </c>
      <c r="E160" s="43" t="s">
        <v>86</v>
      </c>
      <c r="F160" s="44">
        <v>6547.5</v>
      </c>
      <c r="G160" s="44">
        <v>6547.5</v>
      </c>
      <c r="H160" s="44">
        <v>6547.5</v>
      </c>
    </row>
    <row r="161" spans="1:8" s="25" customFormat="1" ht="37.5">
      <c r="A161" s="45" t="s">
        <v>3</v>
      </c>
      <c r="B161" s="60" t="s">
        <v>216</v>
      </c>
      <c r="C161" s="43" t="s">
        <v>64</v>
      </c>
      <c r="D161" s="43" t="s">
        <v>69</v>
      </c>
      <c r="E161" s="43" t="s">
        <v>86</v>
      </c>
      <c r="F161" s="44">
        <v>4532</v>
      </c>
      <c r="G161" s="44">
        <v>4482</v>
      </c>
      <c r="H161" s="44">
        <v>4482</v>
      </c>
    </row>
    <row r="162" spans="1:8" s="25" customFormat="1" ht="75">
      <c r="A162" s="45" t="s">
        <v>116</v>
      </c>
      <c r="B162" s="60" t="s">
        <v>216</v>
      </c>
      <c r="C162" s="43" t="s">
        <v>117</v>
      </c>
      <c r="D162" s="43" t="s">
        <v>81</v>
      </c>
      <c r="E162" s="43" t="s">
        <v>82</v>
      </c>
      <c r="F162" s="44">
        <v>19778.9</v>
      </c>
      <c r="G162" s="44">
        <v>19778.9</v>
      </c>
      <c r="H162" s="44">
        <v>19778.9</v>
      </c>
    </row>
    <row r="163" spans="1:8" s="25" customFormat="1" ht="37.5">
      <c r="A163" s="45" t="s">
        <v>3</v>
      </c>
      <c r="B163" s="60" t="s">
        <v>216</v>
      </c>
      <c r="C163" s="43" t="s">
        <v>64</v>
      </c>
      <c r="D163" s="43" t="s">
        <v>81</v>
      </c>
      <c r="E163" s="43" t="s">
        <v>82</v>
      </c>
      <c r="F163" s="44">
        <v>6073.2</v>
      </c>
      <c r="G163" s="44">
        <v>5956.6</v>
      </c>
      <c r="H163" s="44">
        <v>5956.6</v>
      </c>
    </row>
    <row r="164" spans="1:8" ht="30.75" customHeight="1">
      <c r="A164" s="45" t="s">
        <v>107</v>
      </c>
      <c r="B164" s="60" t="s">
        <v>288</v>
      </c>
      <c r="C164" s="43"/>
      <c r="D164" s="43"/>
      <c r="E164" s="43"/>
      <c r="F164" s="44">
        <f aca="true" t="shared" si="9" ref="F164:H165">F165</f>
        <v>0</v>
      </c>
      <c r="G164" s="44">
        <f t="shared" si="9"/>
        <v>21397.1</v>
      </c>
      <c r="H164" s="44">
        <f t="shared" si="9"/>
        <v>0</v>
      </c>
    </row>
    <row r="165" spans="1:8" ht="18.75">
      <c r="A165" s="45" t="s">
        <v>529</v>
      </c>
      <c r="B165" s="60" t="s">
        <v>528</v>
      </c>
      <c r="C165" s="60"/>
      <c r="D165" s="43"/>
      <c r="E165" s="43"/>
      <c r="F165" s="44">
        <f t="shared" si="9"/>
        <v>0</v>
      </c>
      <c r="G165" s="44">
        <f t="shared" si="9"/>
        <v>21397.1</v>
      </c>
      <c r="H165" s="44">
        <f t="shared" si="9"/>
        <v>0</v>
      </c>
    </row>
    <row r="166" spans="1:8" ht="37.5">
      <c r="A166" s="45" t="s">
        <v>113</v>
      </c>
      <c r="B166" s="60" t="s">
        <v>528</v>
      </c>
      <c r="C166" s="60" t="s">
        <v>114</v>
      </c>
      <c r="D166" s="43" t="s">
        <v>81</v>
      </c>
      <c r="E166" s="43" t="s">
        <v>76</v>
      </c>
      <c r="F166" s="44">
        <v>0</v>
      </c>
      <c r="G166" s="44">
        <v>21397.1</v>
      </c>
      <c r="H166" s="44">
        <v>0</v>
      </c>
    </row>
    <row r="167" spans="1:8" ht="18.75">
      <c r="A167" s="45" t="s">
        <v>530</v>
      </c>
      <c r="B167" s="60" t="s">
        <v>531</v>
      </c>
      <c r="C167" s="60"/>
      <c r="D167" s="43"/>
      <c r="E167" s="43"/>
      <c r="F167" s="44">
        <f aca="true" t="shared" si="10" ref="F167:H168">F168</f>
        <v>0</v>
      </c>
      <c r="G167" s="44">
        <f t="shared" si="10"/>
        <v>2477.2</v>
      </c>
      <c r="H167" s="44">
        <f t="shared" si="10"/>
        <v>0</v>
      </c>
    </row>
    <row r="168" spans="1:8" ht="56.25">
      <c r="A168" s="45" t="s">
        <v>532</v>
      </c>
      <c r="B168" s="60" t="s">
        <v>533</v>
      </c>
      <c r="C168" s="60"/>
      <c r="D168" s="43"/>
      <c r="E168" s="43"/>
      <c r="F168" s="44">
        <f t="shared" si="10"/>
        <v>0</v>
      </c>
      <c r="G168" s="44">
        <f>G169</f>
        <v>2477.2</v>
      </c>
      <c r="H168" s="44">
        <f>H169</f>
        <v>0</v>
      </c>
    </row>
    <row r="169" spans="1:8" ht="37.5">
      <c r="A169" s="45" t="s">
        <v>113</v>
      </c>
      <c r="B169" s="60" t="s">
        <v>533</v>
      </c>
      <c r="C169" s="60" t="s">
        <v>114</v>
      </c>
      <c r="D169" s="43" t="s">
        <v>81</v>
      </c>
      <c r="E169" s="43" t="s">
        <v>76</v>
      </c>
      <c r="F169" s="44">
        <v>0</v>
      </c>
      <c r="G169" s="44">
        <v>2477.2</v>
      </c>
      <c r="H169" s="44">
        <v>0</v>
      </c>
    </row>
    <row r="170" spans="1:8" s="25" customFormat="1" ht="37.5">
      <c r="A170" s="59" t="s">
        <v>5</v>
      </c>
      <c r="B170" s="43" t="s">
        <v>370</v>
      </c>
      <c r="C170" s="43"/>
      <c r="D170" s="43"/>
      <c r="E170" s="43"/>
      <c r="F170" s="44">
        <f>F171+F175</f>
        <v>26569.7</v>
      </c>
      <c r="G170" s="44">
        <f>G171+G175</f>
        <v>22773.5</v>
      </c>
      <c r="H170" s="44">
        <f>H171+H175</f>
        <v>22773.5</v>
      </c>
    </row>
    <row r="171" spans="1:8" ht="18.75">
      <c r="A171" s="59" t="s">
        <v>66</v>
      </c>
      <c r="B171" s="43" t="s">
        <v>371</v>
      </c>
      <c r="C171" s="43"/>
      <c r="D171" s="43"/>
      <c r="E171" s="43"/>
      <c r="F171" s="44">
        <f>F172</f>
        <v>26553.3</v>
      </c>
      <c r="G171" s="44">
        <f>G172</f>
        <v>22757.1</v>
      </c>
      <c r="H171" s="44">
        <f>H172</f>
        <v>22757.1</v>
      </c>
    </row>
    <row r="172" spans="1:8" ht="37.5">
      <c r="A172" s="59" t="s">
        <v>145</v>
      </c>
      <c r="B172" s="43" t="s">
        <v>372</v>
      </c>
      <c r="C172" s="43"/>
      <c r="D172" s="43"/>
      <c r="E172" s="43"/>
      <c r="F172" s="44">
        <f>F173+F174</f>
        <v>26553.3</v>
      </c>
      <c r="G172" s="44">
        <f>G173+G174</f>
        <v>22757.1</v>
      </c>
      <c r="H172" s="44">
        <f>H173+H174</f>
        <v>22757.1</v>
      </c>
    </row>
    <row r="173" spans="1:8" ht="75">
      <c r="A173" s="59" t="s">
        <v>116</v>
      </c>
      <c r="B173" s="43" t="s">
        <v>372</v>
      </c>
      <c r="C173" s="43">
        <v>100</v>
      </c>
      <c r="D173" s="43" t="s">
        <v>81</v>
      </c>
      <c r="E173" s="43" t="s">
        <v>82</v>
      </c>
      <c r="F173" s="44">
        <f>23358.6+1356.5</f>
        <v>24715.1</v>
      </c>
      <c r="G173" s="44">
        <v>21069.5</v>
      </c>
      <c r="H173" s="44">
        <v>21069.5</v>
      </c>
    </row>
    <row r="174" spans="1:8" ht="37.5">
      <c r="A174" s="59" t="s">
        <v>3</v>
      </c>
      <c r="B174" s="43" t="s">
        <v>372</v>
      </c>
      <c r="C174" s="43">
        <v>200</v>
      </c>
      <c r="D174" s="43" t="s">
        <v>81</v>
      </c>
      <c r="E174" s="43" t="s">
        <v>82</v>
      </c>
      <c r="F174" s="44">
        <v>1838.2</v>
      </c>
      <c r="G174" s="44">
        <v>1687.6</v>
      </c>
      <c r="H174" s="44">
        <v>1687.6</v>
      </c>
    </row>
    <row r="175" spans="1:8" s="25" customFormat="1" ht="37.5">
      <c r="A175" s="45" t="s">
        <v>14</v>
      </c>
      <c r="B175" s="60" t="s">
        <v>373</v>
      </c>
      <c r="C175" s="55"/>
      <c r="D175" s="55"/>
      <c r="E175" s="55"/>
      <c r="F175" s="70">
        <f aca="true" t="shared" si="11" ref="F175:H176">F176</f>
        <v>16.4</v>
      </c>
      <c r="G175" s="70">
        <f t="shared" si="11"/>
        <v>16.4</v>
      </c>
      <c r="H175" s="70">
        <f t="shared" si="11"/>
        <v>16.4</v>
      </c>
    </row>
    <row r="176" spans="1:8" s="25" customFormat="1" ht="37.5">
      <c r="A176" s="45" t="s">
        <v>145</v>
      </c>
      <c r="B176" s="60" t="s">
        <v>374</v>
      </c>
      <c r="C176" s="55"/>
      <c r="D176" s="55"/>
      <c r="E176" s="55"/>
      <c r="F176" s="70">
        <f t="shared" si="11"/>
        <v>16.4</v>
      </c>
      <c r="G176" s="70">
        <f t="shared" si="11"/>
        <v>16.4</v>
      </c>
      <c r="H176" s="70">
        <f t="shared" si="11"/>
        <v>16.4</v>
      </c>
    </row>
    <row r="177" spans="1:8" s="25" customFormat="1" ht="25.5" customHeight="1">
      <c r="A177" s="45" t="s">
        <v>111</v>
      </c>
      <c r="B177" s="60" t="s">
        <v>374</v>
      </c>
      <c r="C177" s="55">
        <v>800</v>
      </c>
      <c r="D177" s="71" t="s">
        <v>81</v>
      </c>
      <c r="E177" s="71" t="s">
        <v>82</v>
      </c>
      <c r="F177" s="70">
        <v>16.4</v>
      </c>
      <c r="G177" s="70">
        <v>16.4</v>
      </c>
      <c r="H177" s="44">
        <v>16.4</v>
      </c>
    </row>
    <row r="178" spans="1:8" s="25" customFormat="1" ht="25.5" customHeight="1">
      <c r="A178" s="45" t="s">
        <v>723</v>
      </c>
      <c r="B178" s="60" t="s">
        <v>718</v>
      </c>
      <c r="C178" s="55"/>
      <c r="D178" s="71"/>
      <c r="E178" s="71"/>
      <c r="F178" s="70">
        <f>F179</f>
        <v>35109.9</v>
      </c>
      <c r="G178" s="70">
        <f>G179</f>
        <v>0</v>
      </c>
      <c r="H178" s="70">
        <f>H179</f>
        <v>0</v>
      </c>
    </row>
    <row r="179" spans="1:8" s="25" customFormat="1" ht="25.5" customHeight="1">
      <c r="A179" s="45" t="s">
        <v>133</v>
      </c>
      <c r="B179" s="60" t="s">
        <v>719</v>
      </c>
      <c r="C179" s="55"/>
      <c r="D179" s="71"/>
      <c r="E179" s="71"/>
      <c r="F179" s="70">
        <f>F180+F182+F184</f>
        <v>35109.9</v>
      </c>
      <c r="G179" s="70">
        <f>G180+G182+G184</f>
        <v>0</v>
      </c>
      <c r="H179" s="70">
        <f>H180+H182+H184</f>
        <v>0</v>
      </c>
    </row>
    <row r="180" spans="1:8" s="25" customFormat="1" ht="25.5" customHeight="1">
      <c r="A180" s="45" t="s">
        <v>125</v>
      </c>
      <c r="B180" s="60" t="s">
        <v>720</v>
      </c>
      <c r="C180" s="55"/>
      <c r="D180" s="71"/>
      <c r="E180" s="71"/>
      <c r="F180" s="70">
        <f>F181</f>
        <v>6460.5</v>
      </c>
      <c r="G180" s="70">
        <f>G181</f>
        <v>0</v>
      </c>
      <c r="H180" s="70">
        <f>H181</f>
        <v>0</v>
      </c>
    </row>
    <row r="181" spans="1:8" s="25" customFormat="1" ht="41.25" customHeight="1">
      <c r="A181" s="45" t="s">
        <v>113</v>
      </c>
      <c r="B181" s="60" t="s">
        <v>720</v>
      </c>
      <c r="C181" s="55">
        <v>600</v>
      </c>
      <c r="D181" s="71" t="s">
        <v>81</v>
      </c>
      <c r="E181" s="71" t="s">
        <v>76</v>
      </c>
      <c r="F181" s="70">
        <v>6460.5</v>
      </c>
      <c r="G181" s="70">
        <v>0</v>
      </c>
      <c r="H181" s="44">
        <v>0</v>
      </c>
    </row>
    <row r="182" spans="1:8" s="25" customFormat="1" ht="40.5" customHeight="1">
      <c r="A182" s="45" t="s">
        <v>724</v>
      </c>
      <c r="B182" s="60" t="s">
        <v>721</v>
      </c>
      <c r="C182" s="55"/>
      <c r="D182" s="71"/>
      <c r="E182" s="71"/>
      <c r="F182" s="70">
        <f>F183</f>
        <v>16347.5</v>
      </c>
      <c r="G182" s="70">
        <f>G183</f>
        <v>0</v>
      </c>
      <c r="H182" s="70">
        <f>H183</f>
        <v>0</v>
      </c>
    </row>
    <row r="183" spans="1:8" s="25" customFormat="1" ht="47.25" customHeight="1">
      <c r="A183" s="45" t="s">
        <v>113</v>
      </c>
      <c r="B183" s="60" t="s">
        <v>721</v>
      </c>
      <c r="C183" s="55">
        <v>600</v>
      </c>
      <c r="D183" s="71" t="s">
        <v>81</v>
      </c>
      <c r="E183" s="71" t="s">
        <v>76</v>
      </c>
      <c r="F183" s="70">
        <v>16347.5</v>
      </c>
      <c r="G183" s="70">
        <v>0</v>
      </c>
      <c r="H183" s="44">
        <v>0</v>
      </c>
    </row>
    <row r="184" spans="1:8" s="25" customFormat="1" ht="44.25" customHeight="1">
      <c r="A184" s="45" t="s">
        <v>647</v>
      </c>
      <c r="B184" s="60" t="s">
        <v>722</v>
      </c>
      <c r="C184" s="55"/>
      <c r="D184" s="71"/>
      <c r="E184" s="71"/>
      <c r="F184" s="70">
        <f>F185</f>
        <v>12301.9</v>
      </c>
      <c r="G184" s="70">
        <f>G185</f>
        <v>0</v>
      </c>
      <c r="H184" s="70">
        <f>H185</f>
        <v>0</v>
      </c>
    </row>
    <row r="185" spans="1:8" s="25" customFormat="1" ht="46.5" customHeight="1">
      <c r="A185" s="45" t="s">
        <v>113</v>
      </c>
      <c r="B185" s="60" t="s">
        <v>722</v>
      </c>
      <c r="C185" s="55">
        <v>600</v>
      </c>
      <c r="D185" s="71" t="s">
        <v>81</v>
      </c>
      <c r="E185" s="71" t="s">
        <v>76</v>
      </c>
      <c r="F185" s="70">
        <v>12301.9</v>
      </c>
      <c r="G185" s="70">
        <v>0</v>
      </c>
      <c r="H185" s="44">
        <v>0</v>
      </c>
    </row>
    <row r="186" spans="1:8" s="25" customFormat="1" ht="56.25">
      <c r="A186" s="56" t="s">
        <v>181</v>
      </c>
      <c r="B186" s="57" t="s">
        <v>269</v>
      </c>
      <c r="C186" s="55"/>
      <c r="D186" s="55"/>
      <c r="E186" s="55"/>
      <c r="F186" s="58">
        <f>F187+F205</f>
        <v>1513119.4</v>
      </c>
      <c r="G186" s="58">
        <f>G187+G205</f>
        <v>1593447.1000000003</v>
      </c>
      <c r="H186" s="58">
        <f>H187+H205</f>
        <v>1086045.7000000002</v>
      </c>
    </row>
    <row r="187" spans="1:8" ht="37.5">
      <c r="A187" s="59" t="s">
        <v>42</v>
      </c>
      <c r="B187" s="43" t="s">
        <v>270</v>
      </c>
      <c r="C187" s="43"/>
      <c r="D187" s="43"/>
      <c r="E187" s="43"/>
      <c r="F187" s="44">
        <f>F200+F188+F190+F197</f>
        <v>417670.9</v>
      </c>
      <c r="G187" s="44">
        <f>G200+G188+G190+G197</f>
        <v>513939.10000000003</v>
      </c>
      <c r="H187" s="44">
        <f>H200+H188+H190+H197</f>
        <v>6537.7</v>
      </c>
    </row>
    <row r="188" spans="1:8" ht="33.75" customHeight="1">
      <c r="A188" s="72" t="s">
        <v>23</v>
      </c>
      <c r="B188" s="43" t="s">
        <v>271</v>
      </c>
      <c r="C188" s="43"/>
      <c r="D188" s="43"/>
      <c r="E188" s="43"/>
      <c r="F188" s="44">
        <f>F189</f>
        <v>136.2</v>
      </c>
      <c r="G188" s="44">
        <f>G189</f>
        <v>494</v>
      </c>
      <c r="H188" s="44">
        <f>H189</f>
        <v>494</v>
      </c>
    </row>
    <row r="189" spans="1:8" ht="37.5">
      <c r="A189" s="59" t="s">
        <v>3</v>
      </c>
      <c r="B189" s="43" t="s">
        <v>271</v>
      </c>
      <c r="C189" s="43" t="s">
        <v>64</v>
      </c>
      <c r="D189" s="43" t="s">
        <v>81</v>
      </c>
      <c r="E189" s="43" t="s">
        <v>82</v>
      </c>
      <c r="F189" s="44">
        <v>136.2</v>
      </c>
      <c r="G189" s="44">
        <v>494</v>
      </c>
      <c r="H189" s="44">
        <v>494</v>
      </c>
    </row>
    <row r="190" spans="1:8" ht="37.5">
      <c r="A190" s="59" t="s">
        <v>133</v>
      </c>
      <c r="B190" s="43" t="s">
        <v>272</v>
      </c>
      <c r="C190" s="43"/>
      <c r="D190" s="43"/>
      <c r="E190" s="43"/>
      <c r="F190" s="44">
        <f>F191+F193+F195</f>
        <v>7088.299999999999</v>
      </c>
      <c r="G190" s="44">
        <f>G191+G193+G195</f>
        <v>6043.7</v>
      </c>
      <c r="H190" s="44">
        <f>H191+H193+H195</f>
        <v>6043.7</v>
      </c>
    </row>
    <row r="191" spans="1:8" s="25" customFormat="1" ht="112.5">
      <c r="A191" s="73" t="s">
        <v>557</v>
      </c>
      <c r="B191" s="43" t="s">
        <v>379</v>
      </c>
      <c r="C191" s="43"/>
      <c r="D191" s="43"/>
      <c r="E191" s="43"/>
      <c r="F191" s="44">
        <f>F192</f>
        <v>4059.2</v>
      </c>
      <c r="G191" s="44">
        <f>G192</f>
        <v>4059.2</v>
      </c>
      <c r="H191" s="44">
        <f>H192</f>
        <v>4059.2</v>
      </c>
    </row>
    <row r="192" spans="1:8" s="25" customFormat="1" ht="37.5">
      <c r="A192" s="59" t="s">
        <v>113</v>
      </c>
      <c r="B192" s="43" t="s">
        <v>379</v>
      </c>
      <c r="C192" s="43">
        <v>600</v>
      </c>
      <c r="D192" s="43" t="s">
        <v>73</v>
      </c>
      <c r="E192" s="43" t="s">
        <v>67</v>
      </c>
      <c r="F192" s="44">
        <v>4059.2</v>
      </c>
      <c r="G192" s="44">
        <v>4059.2</v>
      </c>
      <c r="H192" s="44">
        <v>4059.2</v>
      </c>
    </row>
    <row r="193" spans="1:8" s="25" customFormat="1" ht="37.5">
      <c r="A193" s="59" t="s">
        <v>22</v>
      </c>
      <c r="B193" s="60" t="s">
        <v>273</v>
      </c>
      <c r="C193" s="43"/>
      <c r="D193" s="43"/>
      <c r="E193" s="43"/>
      <c r="F193" s="44">
        <f>F194</f>
        <v>1984.5</v>
      </c>
      <c r="G193" s="44">
        <f>G194</f>
        <v>1984.5</v>
      </c>
      <c r="H193" s="44">
        <f>H194</f>
        <v>1984.5</v>
      </c>
    </row>
    <row r="194" spans="1:8" s="25" customFormat="1" ht="37.5">
      <c r="A194" s="59" t="s">
        <v>113</v>
      </c>
      <c r="B194" s="60" t="s">
        <v>273</v>
      </c>
      <c r="C194" s="43" t="s">
        <v>114</v>
      </c>
      <c r="D194" s="43" t="s">
        <v>81</v>
      </c>
      <c r="E194" s="43" t="s">
        <v>69</v>
      </c>
      <c r="F194" s="44">
        <v>1984.5</v>
      </c>
      <c r="G194" s="44">
        <v>1984.5</v>
      </c>
      <c r="H194" s="44">
        <v>1984.5</v>
      </c>
    </row>
    <row r="195" spans="1:8" s="25" customFormat="1" ht="18.75">
      <c r="A195" s="59" t="s">
        <v>820</v>
      </c>
      <c r="B195" s="60" t="s">
        <v>819</v>
      </c>
      <c r="C195" s="43"/>
      <c r="D195" s="43"/>
      <c r="E195" s="43"/>
      <c r="F195" s="44">
        <f>F196</f>
        <v>1044.6</v>
      </c>
      <c r="G195" s="44">
        <f>G196</f>
        <v>0</v>
      </c>
      <c r="H195" s="44">
        <f>H196</f>
        <v>0</v>
      </c>
    </row>
    <row r="196" spans="1:8" s="25" customFormat="1" ht="37.5">
      <c r="A196" s="59" t="s">
        <v>113</v>
      </c>
      <c r="B196" s="60" t="s">
        <v>819</v>
      </c>
      <c r="C196" s="43" t="s">
        <v>114</v>
      </c>
      <c r="D196" s="43" t="s">
        <v>81</v>
      </c>
      <c r="E196" s="43" t="s">
        <v>69</v>
      </c>
      <c r="F196" s="44">
        <v>1044.6</v>
      </c>
      <c r="G196" s="44">
        <v>0</v>
      </c>
      <c r="H196" s="44">
        <v>0</v>
      </c>
    </row>
    <row r="197" spans="1:8" s="25" customFormat="1" ht="37.5">
      <c r="A197" s="59" t="s">
        <v>77</v>
      </c>
      <c r="B197" s="60" t="s">
        <v>661</v>
      </c>
      <c r="C197" s="43"/>
      <c r="D197" s="43"/>
      <c r="E197" s="43"/>
      <c r="F197" s="44">
        <f aca="true" t="shared" si="12" ref="F197:H198">F198</f>
        <v>439.7</v>
      </c>
      <c r="G197" s="44">
        <f t="shared" si="12"/>
        <v>0</v>
      </c>
      <c r="H197" s="44">
        <f t="shared" si="12"/>
        <v>0</v>
      </c>
    </row>
    <row r="198" spans="1:8" s="25" customFormat="1" ht="18.75">
      <c r="A198" s="59" t="s">
        <v>660</v>
      </c>
      <c r="B198" s="60" t="s">
        <v>662</v>
      </c>
      <c r="C198" s="43"/>
      <c r="D198" s="43"/>
      <c r="E198" s="43"/>
      <c r="F198" s="44">
        <f t="shared" si="12"/>
        <v>439.7</v>
      </c>
      <c r="G198" s="44">
        <f t="shared" si="12"/>
        <v>0</v>
      </c>
      <c r="H198" s="44">
        <f t="shared" si="12"/>
        <v>0</v>
      </c>
    </row>
    <row r="199" spans="1:8" s="25" customFormat="1" ht="37.5">
      <c r="A199" s="45" t="s">
        <v>78</v>
      </c>
      <c r="B199" s="60" t="s">
        <v>662</v>
      </c>
      <c r="C199" s="43" t="s">
        <v>79</v>
      </c>
      <c r="D199" s="43" t="s">
        <v>81</v>
      </c>
      <c r="E199" s="43" t="s">
        <v>69</v>
      </c>
      <c r="F199" s="44">
        <v>439.7</v>
      </c>
      <c r="G199" s="44">
        <v>0</v>
      </c>
      <c r="H199" s="44">
        <v>0</v>
      </c>
    </row>
    <row r="200" spans="1:8" s="25" customFormat="1" ht="56.25">
      <c r="A200" s="59" t="s">
        <v>38</v>
      </c>
      <c r="B200" s="43" t="s">
        <v>468</v>
      </c>
      <c r="C200" s="43"/>
      <c r="D200" s="43"/>
      <c r="E200" s="43"/>
      <c r="F200" s="44">
        <f>F203+F201</f>
        <v>410006.7</v>
      </c>
      <c r="G200" s="44">
        <f>G203+G201</f>
        <v>507401.4</v>
      </c>
      <c r="H200" s="44">
        <f>H203+H201</f>
        <v>0</v>
      </c>
    </row>
    <row r="201" spans="1:8" s="25" customFormat="1" ht="75">
      <c r="A201" s="59" t="s">
        <v>32</v>
      </c>
      <c r="B201" s="43" t="s">
        <v>469</v>
      </c>
      <c r="C201" s="43"/>
      <c r="D201" s="43"/>
      <c r="E201" s="43"/>
      <c r="F201" s="44">
        <f>F202</f>
        <v>409594.7</v>
      </c>
      <c r="G201" s="44">
        <f>G202</f>
        <v>506892.4</v>
      </c>
      <c r="H201" s="44">
        <f>H202</f>
        <v>0</v>
      </c>
    </row>
    <row r="202" spans="1:8" s="25" customFormat="1" ht="37.5">
      <c r="A202" s="59" t="s">
        <v>78</v>
      </c>
      <c r="B202" s="43" t="s">
        <v>469</v>
      </c>
      <c r="C202" s="43" t="s">
        <v>79</v>
      </c>
      <c r="D202" s="43" t="s">
        <v>81</v>
      </c>
      <c r="E202" s="43" t="s">
        <v>69</v>
      </c>
      <c r="F202" s="44">
        <v>409594.7</v>
      </c>
      <c r="G202" s="44">
        <v>506892.4</v>
      </c>
      <c r="H202" s="44">
        <v>0</v>
      </c>
    </row>
    <row r="203" spans="1:8" s="25" customFormat="1" ht="56.25">
      <c r="A203" s="45" t="s">
        <v>577</v>
      </c>
      <c r="B203" s="60" t="s">
        <v>470</v>
      </c>
      <c r="C203" s="74"/>
      <c r="D203" s="43"/>
      <c r="E203" s="43"/>
      <c r="F203" s="44">
        <f>F204</f>
        <v>412</v>
      </c>
      <c r="G203" s="44">
        <f>G204</f>
        <v>509</v>
      </c>
      <c r="H203" s="44">
        <f>H204</f>
        <v>0</v>
      </c>
    </row>
    <row r="204" spans="1:8" s="25" customFormat="1" ht="37.5">
      <c r="A204" s="45" t="s">
        <v>78</v>
      </c>
      <c r="B204" s="60" t="s">
        <v>470</v>
      </c>
      <c r="C204" s="74">
        <v>400</v>
      </c>
      <c r="D204" s="43" t="s">
        <v>81</v>
      </c>
      <c r="E204" s="43" t="s">
        <v>69</v>
      </c>
      <c r="F204" s="44">
        <v>412</v>
      </c>
      <c r="G204" s="44">
        <v>509</v>
      </c>
      <c r="H204" s="44">
        <v>0</v>
      </c>
    </row>
    <row r="205" spans="1:8" ht="37.5">
      <c r="A205" s="59" t="s">
        <v>46</v>
      </c>
      <c r="B205" s="43" t="s">
        <v>471</v>
      </c>
      <c r="C205" s="43"/>
      <c r="D205" s="43"/>
      <c r="E205" s="43"/>
      <c r="F205" s="44">
        <f>F206+F211</f>
        <v>1095448.5</v>
      </c>
      <c r="G205" s="44">
        <f>G206+G211</f>
        <v>1079508.0000000002</v>
      </c>
      <c r="H205" s="44">
        <f>H206+H211</f>
        <v>1079508.0000000002</v>
      </c>
    </row>
    <row r="206" spans="1:8" ht="37.5">
      <c r="A206" s="59" t="s">
        <v>135</v>
      </c>
      <c r="B206" s="43" t="s">
        <v>472</v>
      </c>
      <c r="C206" s="43"/>
      <c r="D206" s="43"/>
      <c r="E206" s="43"/>
      <c r="F206" s="44">
        <f>F207+F209</f>
        <v>1070344.2</v>
      </c>
      <c r="G206" s="44">
        <f>G207+G209</f>
        <v>1054403.7000000002</v>
      </c>
      <c r="H206" s="44">
        <f>H207+H209</f>
        <v>1054403.7000000002</v>
      </c>
    </row>
    <row r="207" spans="1:8" ht="75">
      <c r="A207" s="59" t="s">
        <v>0</v>
      </c>
      <c r="B207" s="43" t="s">
        <v>274</v>
      </c>
      <c r="C207" s="43"/>
      <c r="D207" s="43"/>
      <c r="E207" s="43"/>
      <c r="F207" s="44">
        <f>F208</f>
        <v>678807.8</v>
      </c>
      <c r="G207" s="44">
        <f>G208</f>
        <v>678807.8</v>
      </c>
      <c r="H207" s="44">
        <f>H208</f>
        <v>678807.8</v>
      </c>
    </row>
    <row r="208" spans="1:8" ht="37.5">
      <c r="A208" s="59" t="s">
        <v>113</v>
      </c>
      <c r="B208" s="43" t="s">
        <v>274</v>
      </c>
      <c r="C208" s="43">
        <v>600</v>
      </c>
      <c r="D208" s="43" t="s">
        <v>81</v>
      </c>
      <c r="E208" s="43" t="s">
        <v>69</v>
      </c>
      <c r="F208" s="44">
        <v>678807.8</v>
      </c>
      <c r="G208" s="44">
        <v>678807.8</v>
      </c>
      <c r="H208" s="44">
        <v>678807.8</v>
      </c>
    </row>
    <row r="209" spans="1:8" ht="56.25">
      <c r="A209" s="59" t="s">
        <v>88</v>
      </c>
      <c r="B209" s="43" t="s">
        <v>275</v>
      </c>
      <c r="C209" s="43"/>
      <c r="D209" s="43"/>
      <c r="E209" s="43"/>
      <c r="F209" s="44">
        <f>F210</f>
        <v>391536.39999999997</v>
      </c>
      <c r="G209" s="44">
        <f>G210</f>
        <v>375595.9</v>
      </c>
      <c r="H209" s="44">
        <f>H210</f>
        <v>375595.9</v>
      </c>
    </row>
    <row r="210" spans="1:8" ht="37.5">
      <c r="A210" s="59" t="s">
        <v>113</v>
      </c>
      <c r="B210" s="43" t="s">
        <v>275</v>
      </c>
      <c r="C210" s="43">
        <v>600</v>
      </c>
      <c r="D210" s="43" t="s">
        <v>81</v>
      </c>
      <c r="E210" s="43" t="s">
        <v>69</v>
      </c>
      <c r="F210" s="44">
        <f>390951.6+584.8</f>
        <v>391536.39999999997</v>
      </c>
      <c r="G210" s="44">
        <v>375595.9</v>
      </c>
      <c r="H210" s="44">
        <v>375595.9</v>
      </c>
    </row>
    <row r="211" spans="1:8" s="25" customFormat="1" ht="37.5">
      <c r="A211" s="59" t="s">
        <v>133</v>
      </c>
      <c r="B211" s="43" t="s">
        <v>380</v>
      </c>
      <c r="C211" s="43"/>
      <c r="D211" s="43"/>
      <c r="E211" s="43"/>
      <c r="F211" s="44">
        <f aca="true" t="shared" si="13" ref="F211:H212">F212</f>
        <v>25104.3</v>
      </c>
      <c r="G211" s="44">
        <f t="shared" si="13"/>
        <v>25104.3</v>
      </c>
      <c r="H211" s="44">
        <f t="shared" si="13"/>
        <v>25104.3</v>
      </c>
    </row>
    <row r="212" spans="1:8" s="25" customFormat="1" ht="93.75">
      <c r="A212" s="59" t="s">
        <v>6</v>
      </c>
      <c r="B212" s="43" t="s">
        <v>381</v>
      </c>
      <c r="C212" s="43"/>
      <c r="D212" s="43"/>
      <c r="E212" s="43"/>
      <c r="F212" s="44">
        <f t="shared" si="13"/>
        <v>25104.3</v>
      </c>
      <c r="G212" s="44">
        <f t="shared" si="13"/>
        <v>25104.3</v>
      </c>
      <c r="H212" s="44">
        <f t="shared" si="13"/>
        <v>25104.3</v>
      </c>
    </row>
    <row r="213" spans="1:8" s="25" customFormat="1" ht="37.5">
      <c r="A213" s="59" t="s">
        <v>113</v>
      </c>
      <c r="B213" s="43" t="s">
        <v>381</v>
      </c>
      <c r="C213" s="43">
        <v>600</v>
      </c>
      <c r="D213" s="43">
        <v>10</v>
      </c>
      <c r="E213" s="43" t="s">
        <v>67</v>
      </c>
      <c r="F213" s="44">
        <v>25104.3</v>
      </c>
      <c r="G213" s="44">
        <v>25104.3</v>
      </c>
      <c r="H213" s="44">
        <v>25104.3</v>
      </c>
    </row>
    <row r="214" spans="1:8" s="25" customFormat="1" ht="75">
      <c r="A214" s="75" t="s">
        <v>599</v>
      </c>
      <c r="B214" s="76" t="s">
        <v>600</v>
      </c>
      <c r="C214" s="77"/>
      <c r="D214" s="77"/>
      <c r="E214" s="77"/>
      <c r="F214" s="78">
        <f>F215+F218</f>
        <v>101143.9</v>
      </c>
      <c r="G214" s="78">
        <f>G215+G218</f>
        <v>488694.5</v>
      </c>
      <c r="H214" s="78">
        <f>H215+H218</f>
        <v>669751.3</v>
      </c>
    </row>
    <row r="215" spans="1:8" s="25" customFormat="1" ht="37.5">
      <c r="A215" s="61" t="s">
        <v>133</v>
      </c>
      <c r="B215" s="79" t="s">
        <v>598</v>
      </c>
      <c r="C215" s="43"/>
      <c r="D215" s="43"/>
      <c r="E215" s="43"/>
      <c r="F215" s="44">
        <f aca="true" t="shared" si="14" ref="F215:H216">F216</f>
        <v>94877.7</v>
      </c>
      <c r="G215" s="44">
        <f t="shared" si="14"/>
        <v>0</v>
      </c>
      <c r="H215" s="44">
        <f t="shared" si="14"/>
        <v>0</v>
      </c>
    </row>
    <row r="216" spans="1:8" s="25" customFormat="1" ht="18.75">
      <c r="A216" s="64" t="s">
        <v>125</v>
      </c>
      <c r="B216" s="60" t="s">
        <v>821</v>
      </c>
      <c r="C216" s="43"/>
      <c r="D216" s="43"/>
      <c r="E216" s="43"/>
      <c r="F216" s="44">
        <f t="shared" si="14"/>
        <v>94877.7</v>
      </c>
      <c r="G216" s="44">
        <f t="shared" si="14"/>
        <v>0</v>
      </c>
      <c r="H216" s="44">
        <f t="shared" si="14"/>
        <v>0</v>
      </c>
    </row>
    <row r="217" spans="1:8" s="25" customFormat="1" ht="37.5">
      <c r="A217" s="61" t="s">
        <v>113</v>
      </c>
      <c r="B217" s="60" t="s">
        <v>821</v>
      </c>
      <c r="C217" s="43" t="s">
        <v>114</v>
      </c>
      <c r="D217" s="43" t="s">
        <v>81</v>
      </c>
      <c r="E217" s="43" t="s">
        <v>76</v>
      </c>
      <c r="F217" s="44">
        <v>94877.7</v>
      </c>
      <c r="G217" s="44">
        <v>0</v>
      </c>
      <c r="H217" s="44">
        <v>0</v>
      </c>
    </row>
    <row r="218" spans="1:8" s="25" customFormat="1" ht="31.5" customHeight="1">
      <c r="A218" s="45" t="s">
        <v>133</v>
      </c>
      <c r="B218" s="79" t="s">
        <v>616</v>
      </c>
      <c r="C218" s="43"/>
      <c r="D218" s="43"/>
      <c r="E218" s="43"/>
      <c r="F218" s="44">
        <f>F221+F223+F219</f>
        <v>6266.2</v>
      </c>
      <c r="G218" s="44">
        <f>G221+G223+G219</f>
        <v>488694.5</v>
      </c>
      <c r="H218" s="44">
        <f>H221+H223+H219</f>
        <v>669751.3</v>
      </c>
    </row>
    <row r="219" spans="1:8" s="25" customFormat="1" ht="18.75">
      <c r="A219" s="45" t="s">
        <v>680</v>
      </c>
      <c r="B219" s="60" t="s">
        <v>809</v>
      </c>
      <c r="C219" s="43"/>
      <c r="D219" s="43"/>
      <c r="E219" s="43"/>
      <c r="F219" s="44">
        <f>F220</f>
        <v>432</v>
      </c>
      <c r="G219" s="44">
        <f>G220</f>
        <v>0</v>
      </c>
      <c r="H219" s="44">
        <f>H220</f>
        <v>0</v>
      </c>
    </row>
    <row r="220" spans="1:8" s="25" customFormat="1" ht="37.5">
      <c r="A220" s="61" t="s">
        <v>113</v>
      </c>
      <c r="B220" s="60" t="s">
        <v>809</v>
      </c>
      <c r="C220" s="43" t="s">
        <v>114</v>
      </c>
      <c r="D220" s="43" t="s">
        <v>81</v>
      </c>
      <c r="E220" s="43" t="s">
        <v>76</v>
      </c>
      <c r="F220" s="44">
        <v>432</v>
      </c>
      <c r="G220" s="44">
        <v>0</v>
      </c>
      <c r="H220" s="44">
        <v>0</v>
      </c>
    </row>
    <row r="221" spans="1:8" s="25" customFormat="1" ht="56.25">
      <c r="A221" s="61" t="s">
        <v>619</v>
      </c>
      <c r="B221" s="79" t="s">
        <v>617</v>
      </c>
      <c r="C221" s="43"/>
      <c r="D221" s="43"/>
      <c r="E221" s="43"/>
      <c r="F221" s="44">
        <f>F222</f>
        <v>5791.2</v>
      </c>
      <c r="G221" s="44">
        <f>G222</f>
        <v>488200.5</v>
      </c>
      <c r="H221" s="44">
        <f>H222</f>
        <v>669081.3</v>
      </c>
    </row>
    <row r="222" spans="1:8" s="25" customFormat="1" ht="37.5">
      <c r="A222" s="61" t="s">
        <v>78</v>
      </c>
      <c r="B222" s="79" t="s">
        <v>617</v>
      </c>
      <c r="C222" s="43" t="s">
        <v>79</v>
      </c>
      <c r="D222" s="43" t="s">
        <v>81</v>
      </c>
      <c r="E222" s="43" t="s">
        <v>76</v>
      </c>
      <c r="F222" s="44">
        <v>5791.2</v>
      </c>
      <c r="G222" s="44">
        <v>488200.5</v>
      </c>
      <c r="H222" s="44">
        <v>669081.3</v>
      </c>
    </row>
    <row r="223" spans="1:8" s="25" customFormat="1" ht="37.5">
      <c r="A223" s="61" t="s">
        <v>632</v>
      </c>
      <c r="B223" s="79" t="s">
        <v>618</v>
      </c>
      <c r="C223" s="43"/>
      <c r="D223" s="43"/>
      <c r="E223" s="43"/>
      <c r="F223" s="44">
        <f>F224</f>
        <v>43</v>
      </c>
      <c r="G223" s="44">
        <f>G224</f>
        <v>494</v>
      </c>
      <c r="H223" s="44">
        <f>H224</f>
        <v>670</v>
      </c>
    </row>
    <row r="224" spans="1:8" s="25" customFormat="1" ht="37.5">
      <c r="A224" s="61" t="s">
        <v>78</v>
      </c>
      <c r="B224" s="79" t="s">
        <v>618</v>
      </c>
      <c r="C224" s="43" t="s">
        <v>79</v>
      </c>
      <c r="D224" s="43" t="s">
        <v>81</v>
      </c>
      <c r="E224" s="43" t="s">
        <v>76</v>
      </c>
      <c r="F224" s="44">
        <v>43</v>
      </c>
      <c r="G224" s="44">
        <v>494</v>
      </c>
      <c r="H224" s="44">
        <v>670</v>
      </c>
    </row>
    <row r="225" spans="1:8" s="25" customFormat="1" ht="37.5">
      <c r="A225" s="56" t="s">
        <v>137</v>
      </c>
      <c r="B225" s="57" t="s">
        <v>302</v>
      </c>
      <c r="C225" s="55"/>
      <c r="D225" s="55"/>
      <c r="E225" s="55"/>
      <c r="F225" s="58">
        <f>F226+F251+F258</f>
        <v>37880.5</v>
      </c>
      <c r="G225" s="58">
        <f>G226+G251+G258</f>
        <v>37939.399999999994</v>
      </c>
      <c r="H225" s="58">
        <f>H226+H251+H258</f>
        <v>38839.399999999994</v>
      </c>
    </row>
    <row r="226" spans="1:9" s="25" customFormat="1" ht="37.5">
      <c r="A226" s="59" t="s">
        <v>138</v>
      </c>
      <c r="B226" s="43" t="s">
        <v>303</v>
      </c>
      <c r="C226" s="55"/>
      <c r="D226" s="55"/>
      <c r="E226" s="55"/>
      <c r="F226" s="44">
        <f>F234+F227+F230+F244+F237</f>
        <v>36344.8</v>
      </c>
      <c r="G226" s="44">
        <f>G234+G227+G230+G244+G237</f>
        <v>36603.7</v>
      </c>
      <c r="H226" s="44">
        <f>H234+H227+H230+H244+H237</f>
        <v>37503.7</v>
      </c>
      <c r="I226" s="41"/>
    </row>
    <row r="227" spans="1:8" s="25" customFormat="1" ht="24.75" customHeight="1">
      <c r="A227" s="59" t="s">
        <v>66</v>
      </c>
      <c r="B227" s="43" t="s">
        <v>304</v>
      </c>
      <c r="C227" s="43"/>
      <c r="D227" s="43"/>
      <c r="E227" s="43"/>
      <c r="F227" s="44">
        <f aca="true" t="shared" si="15" ref="F227:H228">F228</f>
        <v>1552.1000000000001</v>
      </c>
      <c r="G227" s="44">
        <f t="shared" si="15"/>
        <v>1295</v>
      </c>
      <c r="H227" s="44">
        <f t="shared" si="15"/>
        <v>1295</v>
      </c>
    </row>
    <row r="228" spans="1:8" ht="37.5">
      <c r="A228" s="59" t="s">
        <v>145</v>
      </c>
      <c r="B228" s="43" t="s">
        <v>305</v>
      </c>
      <c r="C228" s="43"/>
      <c r="D228" s="43"/>
      <c r="E228" s="43"/>
      <c r="F228" s="44">
        <f t="shared" si="15"/>
        <v>1552.1000000000001</v>
      </c>
      <c r="G228" s="44">
        <f t="shared" si="15"/>
        <v>1295</v>
      </c>
      <c r="H228" s="44">
        <f t="shared" si="15"/>
        <v>1295</v>
      </c>
    </row>
    <row r="229" spans="1:8" ht="75">
      <c r="A229" s="59" t="s">
        <v>116</v>
      </c>
      <c r="B229" s="43" t="s">
        <v>305</v>
      </c>
      <c r="C229" s="43" t="s">
        <v>117</v>
      </c>
      <c r="D229" s="43" t="s">
        <v>73</v>
      </c>
      <c r="E229" s="43" t="s">
        <v>124</v>
      </c>
      <c r="F229" s="44">
        <f>1466.4+85.7</f>
        <v>1552.1000000000001</v>
      </c>
      <c r="G229" s="44">
        <v>1295</v>
      </c>
      <c r="H229" s="44">
        <v>1295</v>
      </c>
    </row>
    <row r="230" spans="1:8" ht="37.5">
      <c r="A230" s="59" t="s">
        <v>147</v>
      </c>
      <c r="B230" s="43" t="s">
        <v>306</v>
      </c>
      <c r="C230" s="43"/>
      <c r="D230" s="43"/>
      <c r="E230" s="43"/>
      <c r="F230" s="44">
        <f>F231+F232</f>
        <v>1476.3000000000002</v>
      </c>
      <c r="G230" s="44">
        <f>G231+G232</f>
        <v>1034.4</v>
      </c>
      <c r="H230" s="44">
        <f>H231+H232</f>
        <v>1045.4</v>
      </c>
    </row>
    <row r="231" spans="1:8" ht="27" customHeight="1">
      <c r="A231" s="59" t="s">
        <v>71</v>
      </c>
      <c r="B231" s="43" t="s">
        <v>306</v>
      </c>
      <c r="C231" s="43" t="s">
        <v>72</v>
      </c>
      <c r="D231" s="43" t="s">
        <v>73</v>
      </c>
      <c r="E231" s="43" t="s">
        <v>124</v>
      </c>
      <c r="F231" s="44">
        <v>1190.4</v>
      </c>
      <c r="G231" s="44">
        <v>750.4</v>
      </c>
      <c r="H231" s="44">
        <v>750.4</v>
      </c>
    </row>
    <row r="232" spans="1:8" ht="37.5">
      <c r="A232" s="59" t="s">
        <v>149</v>
      </c>
      <c r="B232" s="43" t="s">
        <v>307</v>
      </c>
      <c r="C232" s="43"/>
      <c r="D232" s="43"/>
      <c r="E232" s="43"/>
      <c r="F232" s="44">
        <f>F233</f>
        <v>285.9</v>
      </c>
      <c r="G232" s="44">
        <f>G233</f>
        <v>284</v>
      </c>
      <c r="H232" s="44">
        <f>H233</f>
        <v>295</v>
      </c>
    </row>
    <row r="233" spans="1:8" ht="37.5">
      <c r="A233" s="59" t="s">
        <v>63</v>
      </c>
      <c r="B233" s="43" t="s">
        <v>307</v>
      </c>
      <c r="C233" s="43" t="s">
        <v>64</v>
      </c>
      <c r="D233" s="43" t="s">
        <v>73</v>
      </c>
      <c r="E233" s="43" t="s">
        <v>69</v>
      </c>
      <c r="F233" s="44">
        <v>285.9</v>
      </c>
      <c r="G233" s="44">
        <v>284</v>
      </c>
      <c r="H233" s="44">
        <v>295</v>
      </c>
    </row>
    <row r="234" spans="1:8" ht="37.5">
      <c r="A234" s="59" t="s">
        <v>133</v>
      </c>
      <c r="B234" s="43" t="s">
        <v>308</v>
      </c>
      <c r="C234" s="43"/>
      <c r="D234" s="43"/>
      <c r="E234" s="43"/>
      <c r="F234" s="44">
        <f>F235+F236</f>
        <v>407</v>
      </c>
      <c r="G234" s="44">
        <f>G235+G236</f>
        <v>380</v>
      </c>
      <c r="H234" s="44">
        <f>H235+H236</f>
        <v>380</v>
      </c>
    </row>
    <row r="235" spans="1:8" ht="37.5">
      <c r="A235" s="59" t="s">
        <v>113</v>
      </c>
      <c r="B235" s="43" t="s">
        <v>308</v>
      </c>
      <c r="C235" s="43" t="s">
        <v>114</v>
      </c>
      <c r="D235" s="43" t="s">
        <v>131</v>
      </c>
      <c r="E235" s="43" t="s">
        <v>69</v>
      </c>
      <c r="F235" s="44">
        <v>50</v>
      </c>
      <c r="G235" s="44">
        <v>50</v>
      </c>
      <c r="H235" s="44">
        <v>50</v>
      </c>
    </row>
    <row r="236" spans="1:8" ht="37.5">
      <c r="A236" s="59" t="s">
        <v>113</v>
      </c>
      <c r="B236" s="43" t="s">
        <v>308</v>
      </c>
      <c r="C236" s="43" t="s">
        <v>114</v>
      </c>
      <c r="D236" s="43" t="s">
        <v>73</v>
      </c>
      <c r="E236" s="43" t="s">
        <v>124</v>
      </c>
      <c r="F236" s="44">
        <v>357</v>
      </c>
      <c r="G236" s="44">
        <v>330</v>
      </c>
      <c r="H236" s="44">
        <v>330</v>
      </c>
    </row>
    <row r="237" spans="1:8" ht="56.25">
      <c r="A237" s="59" t="s">
        <v>170</v>
      </c>
      <c r="B237" s="43" t="s">
        <v>309</v>
      </c>
      <c r="C237" s="43"/>
      <c r="D237" s="43"/>
      <c r="E237" s="43"/>
      <c r="F237" s="44">
        <f>F238+F240+F242</f>
        <v>11831.9</v>
      </c>
      <c r="G237" s="44">
        <f>G238+G240+G242</f>
        <v>13203.599999999999</v>
      </c>
      <c r="H237" s="44">
        <f>H238+H240+H242</f>
        <v>13203.599999999999</v>
      </c>
    </row>
    <row r="238" spans="1:8" ht="93.75">
      <c r="A238" s="59" t="s">
        <v>566</v>
      </c>
      <c r="B238" s="43" t="s">
        <v>310</v>
      </c>
      <c r="C238" s="43"/>
      <c r="D238" s="43"/>
      <c r="E238" s="43"/>
      <c r="F238" s="44">
        <f aca="true" t="shared" si="16" ref="F238:H240">F239</f>
        <v>8215.6</v>
      </c>
      <c r="G238" s="44">
        <f t="shared" si="16"/>
        <v>9587.3</v>
      </c>
      <c r="H238" s="44">
        <f t="shared" si="16"/>
        <v>9587.3</v>
      </c>
    </row>
    <row r="239" spans="1:8" ht="18.75">
      <c r="A239" s="59" t="s">
        <v>111</v>
      </c>
      <c r="B239" s="43" t="s">
        <v>310</v>
      </c>
      <c r="C239" s="43" t="s">
        <v>112</v>
      </c>
      <c r="D239" s="43" t="s">
        <v>67</v>
      </c>
      <c r="E239" s="43" t="s">
        <v>131</v>
      </c>
      <c r="F239" s="44">
        <v>8215.6</v>
      </c>
      <c r="G239" s="44">
        <v>9587.3</v>
      </c>
      <c r="H239" s="44">
        <v>9587.3</v>
      </c>
    </row>
    <row r="240" spans="1:9" ht="75">
      <c r="A240" s="59" t="s">
        <v>570</v>
      </c>
      <c r="B240" s="43" t="s">
        <v>311</v>
      </c>
      <c r="C240" s="43"/>
      <c r="D240" s="43"/>
      <c r="E240" s="43"/>
      <c r="F240" s="44">
        <f t="shared" si="16"/>
        <v>2441.5</v>
      </c>
      <c r="G240" s="44">
        <f t="shared" si="16"/>
        <v>2441.5</v>
      </c>
      <c r="H240" s="44">
        <f t="shared" si="16"/>
        <v>2441.5</v>
      </c>
      <c r="I240" s="27"/>
    </row>
    <row r="241" spans="1:8" ht="37.5">
      <c r="A241" s="59" t="s">
        <v>113</v>
      </c>
      <c r="B241" s="43" t="s">
        <v>311</v>
      </c>
      <c r="C241" s="43" t="s">
        <v>114</v>
      </c>
      <c r="D241" s="43" t="s">
        <v>73</v>
      </c>
      <c r="E241" s="43" t="s">
        <v>124</v>
      </c>
      <c r="F241" s="44">
        <v>2441.5</v>
      </c>
      <c r="G241" s="44">
        <v>2441.5</v>
      </c>
      <c r="H241" s="44">
        <v>2441.5</v>
      </c>
    </row>
    <row r="242" spans="1:8" ht="75">
      <c r="A242" s="59" t="s">
        <v>569</v>
      </c>
      <c r="B242" s="43" t="s">
        <v>312</v>
      </c>
      <c r="C242" s="43"/>
      <c r="D242" s="43"/>
      <c r="E242" s="43"/>
      <c r="F242" s="44">
        <f>F243</f>
        <v>1174.8</v>
      </c>
      <c r="G242" s="44">
        <f>G243</f>
        <v>1174.8</v>
      </c>
      <c r="H242" s="44">
        <f>H243</f>
        <v>1174.8</v>
      </c>
    </row>
    <row r="243" spans="1:8" ht="24" customHeight="1">
      <c r="A243" s="59" t="s">
        <v>111</v>
      </c>
      <c r="B243" s="43" t="s">
        <v>312</v>
      </c>
      <c r="C243" s="43" t="s">
        <v>112</v>
      </c>
      <c r="D243" s="43" t="s">
        <v>65</v>
      </c>
      <c r="E243" s="43" t="s">
        <v>76</v>
      </c>
      <c r="F243" s="44">
        <v>1174.8</v>
      </c>
      <c r="G243" s="44">
        <v>1174.8</v>
      </c>
      <c r="H243" s="44">
        <v>1174.8</v>
      </c>
    </row>
    <row r="244" spans="1:8" ht="37.5">
      <c r="A244" s="46" t="s">
        <v>70</v>
      </c>
      <c r="B244" s="43" t="s">
        <v>313</v>
      </c>
      <c r="C244" s="43"/>
      <c r="D244" s="43"/>
      <c r="E244" s="43"/>
      <c r="F244" s="44">
        <f>F245+F249+F247</f>
        <v>21077.5</v>
      </c>
      <c r="G244" s="44">
        <f>G245+G249+G247</f>
        <v>20690.7</v>
      </c>
      <c r="H244" s="44">
        <f>H245+H249+H247</f>
        <v>21579.7</v>
      </c>
    </row>
    <row r="245" spans="1:8" ht="37.5">
      <c r="A245" s="59" t="s">
        <v>149</v>
      </c>
      <c r="B245" s="43" t="s">
        <v>314</v>
      </c>
      <c r="C245" s="43"/>
      <c r="D245" s="43"/>
      <c r="E245" s="43"/>
      <c r="F245" s="44">
        <f>F246</f>
        <v>18774.4</v>
      </c>
      <c r="G245" s="44">
        <f>G246</f>
        <v>18616</v>
      </c>
      <c r="H245" s="44">
        <f>H246</f>
        <v>19505</v>
      </c>
    </row>
    <row r="246" spans="1:8" ht="18.75">
      <c r="A246" s="59" t="s">
        <v>71</v>
      </c>
      <c r="B246" s="43" t="s">
        <v>314</v>
      </c>
      <c r="C246" s="43" t="s">
        <v>72</v>
      </c>
      <c r="D246" s="43" t="s">
        <v>73</v>
      </c>
      <c r="E246" s="43" t="s">
        <v>69</v>
      </c>
      <c r="F246" s="44">
        <v>18774.4</v>
      </c>
      <c r="G246" s="44">
        <v>18616</v>
      </c>
      <c r="H246" s="44">
        <v>19505</v>
      </c>
    </row>
    <row r="247" spans="1:8" ht="56.25">
      <c r="A247" s="59" t="s">
        <v>464</v>
      </c>
      <c r="B247" s="43" t="s">
        <v>315</v>
      </c>
      <c r="C247" s="43"/>
      <c r="D247" s="43"/>
      <c r="E247" s="43"/>
      <c r="F247" s="44">
        <f>F248</f>
        <v>1500</v>
      </c>
      <c r="G247" s="44">
        <f>G248</f>
        <v>1500</v>
      </c>
      <c r="H247" s="44">
        <f>H248</f>
        <v>1500</v>
      </c>
    </row>
    <row r="248" spans="1:8" ht="18.75">
      <c r="A248" s="59" t="s">
        <v>71</v>
      </c>
      <c r="B248" s="43" t="s">
        <v>315</v>
      </c>
      <c r="C248" s="43" t="s">
        <v>72</v>
      </c>
      <c r="D248" s="43" t="s">
        <v>73</v>
      </c>
      <c r="E248" s="43" t="s">
        <v>124</v>
      </c>
      <c r="F248" s="44">
        <v>1500</v>
      </c>
      <c r="G248" s="44">
        <v>1500</v>
      </c>
      <c r="H248" s="44">
        <v>1500</v>
      </c>
    </row>
    <row r="249" spans="1:8" ht="37.5">
      <c r="A249" s="59" t="s">
        <v>150</v>
      </c>
      <c r="B249" s="43" t="s">
        <v>316</v>
      </c>
      <c r="C249" s="43"/>
      <c r="D249" s="43"/>
      <c r="E249" s="43"/>
      <c r="F249" s="44">
        <f>F250</f>
        <v>803.1</v>
      </c>
      <c r="G249" s="44">
        <f>G250</f>
        <v>574.7</v>
      </c>
      <c r="H249" s="44">
        <f>H250</f>
        <v>574.7</v>
      </c>
    </row>
    <row r="250" spans="1:8" ht="18.75">
      <c r="A250" s="59" t="s">
        <v>71</v>
      </c>
      <c r="B250" s="43" t="s">
        <v>316</v>
      </c>
      <c r="C250" s="43" t="s">
        <v>72</v>
      </c>
      <c r="D250" s="43" t="s">
        <v>73</v>
      </c>
      <c r="E250" s="43" t="s">
        <v>74</v>
      </c>
      <c r="F250" s="44">
        <v>803.1</v>
      </c>
      <c r="G250" s="44">
        <v>574.7</v>
      </c>
      <c r="H250" s="44">
        <v>574.7</v>
      </c>
    </row>
    <row r="251" spans="1:8" ht="27.75" customHeight="1">
      <c r="A251" s="59" t="s">
        <v>148</v>
      </c>
      <c r="B251" s="43" t="s">
        <v>317</v>
      </c>
      <c r="C251" s="43"/>
      <c r="D251" s="43"/>
      <c r="E251" s="43"/>
      <c r="F251" s="44">
        <f>F252+F255</f>
        <v>426.6</v>
      </c>
      <c r="G251" s="44">
        <f>G252+G255</f>
        <v>426.6</v>
      </c>
      <c r="H251" s="44">
        <f>H252+H255</f>
        <v>426.6</v>
      </c>
    </row>
    <row r="252" spans="1:8" ht="37.5">
      <c r="A252" s="59" t="s">
        <v>147</v>
      </c>
      <c r="B252" s="43" t="s">
        <v>318</v>
      </c>
      <c r="C252" s="43"/>
      <c r="D252" s="43"/>
      <c r="E252" s="43"/>
      <c r="F252" s="44">
        <f>F253+F254</f>
        <v>257</v>
      </c>
      <c r="G252" s="44">
        <f>G253+G254</f>
        <v>257</v>
      </c>
      <c r="H252" s="44">
        <f>H253+H254</f>
        <v>257</v>
      </c>
    </row>
    <row r="253" spans="1:8" ht="37.5">
      <c r="A253" s="59" t="s">
        <v>85</v>
      </c>
      <c r="B253" s="43" t="s">
        <v>318</v>
      </c>
      <c r="C253" s="43" t="s">
        <v>64</v>
      </c>
      <c r="D253" s="43" t="s">
        <v>73</v>
      </c>
      <c r="E253" s="43" t="s">
        <v>124</v>
      </c>
      <c r="F253" s="44">
        <v>83.1</v>
      </c>
      <c r="G253" s="44">
        <v>0</v>
      </c>
      <c r="H253" s="44">
        <v>0</v>
      </c>
    </row>
    <row r="254" spans="1:8" ht="27" customHeight="1">
      <c r="A254" s="59" t="s">
        <v>71</v>
      </c>
      <c r="B254" s="43" t="s">
        <v>318</v>
      </c>
      <c r="C254" s="43" t="s">
        <v>72</v>
      </c>
      <c r="D254" s="43" t="s">
        <v>73</v>
      </c>
      <c r="E254" s="43" t="s">
        <v>124</v>
      </c>
      <c r="F254" s="44">
        <v>173.9</v>
      </c>
      <c r="G254" s="44">
        <f>272-15</f>
        <v>257</v>
      </c>
      <c r="H254" s="44">
        <f>272-15</f>
        <v>257</v>
      </c>
    </row>
    <row r="255" spans="1:8" ht="37.5">
      <c r="A255" s="59" t="s">
        <v>133</v>
      </c>
      <c r="B255" s="43" t="s">
        <v>319</v>
      </c>
      <c r="C255" s="43"/>
      <c r="D255" s="43"/>
      <c r="E255" s="43"/>
      <c r="F255" s="44">
        <f>F257+F256</f>
        <v>169.6</v>
      </c>
      <c r="G255" s="44">
        <f>G257+G256</f>
        <v>169.6</v>
      </c>
      <c r="H255" s="44">
        <f>H257+H256</f>
        <v>169.6</v>
      </c>
    </row>
    <row r="256" spans="1:8" ht="37.5">
      <c r="A256" s="59" t="s">
        <v>113</v>
      </c>
      <c r="B256" s="43" t="s">
        <v>319</v>
      </c>
      <c r="C256" s="43" t="s">
        <v>114</v>
      </c>
      <c r="D256" s="43" t="s">
        <v>131</v>
      </c>
      <c r="E256" s="43" t="s">
        <v>69</v>
      </c>
      <c r="F256" s="44">
        <v>15</v>
      </c>
      <c r="G256" s="44">
        <v>15</v>
      </c>
      <c r="H256" s="44">
        <v>15</v>
      </c>
    </row>
    <row r="257" spans="1:8" ht="37.5">
      <c r="A257" s="59" t="s">
        <v>113</v>
      </c>
      <c r="B257" s="43" t="s">
        <v>319</v>
      </c>
      <c r="C257" s="43" t="s">
        <v>114</v>
      </c>
      <c r="D257" s="43" t="s">
        <v>73</v>
      </c>
      <c r="E257" s="43" t="s">
        <v>124</v>
      </c>
      <c r="F257" s="44">
        <v>154.6</v>
      </c>
      <c r="G257" s="44">
        <v>154.6</v>
      </c>
      <c r="H257" s="44">
        <v>154.6</v>
      </c>
    </row>
    <row r="258" spans="1:8" ht="37.5">
      <c r="A258" s="59" t="s">
        <v>578</v>
      </c>
      <c r="B258" s="43" t="s">
        <v>320</v>
      </c>
      <c r="C258" s="43"/>
      <c r="D258" s="43"/>
      <c r="E258" s="43"/>
      <c r="F258" s="44">
        <f>F259+F263+F266+F261</f>
        <v>1109.1</v>
      </c>
      <c r="G258" s="44">
        <f>G259+G263+G266+G261</f>
        <v>909.1</v>
      </c>
      <c r="H258" s="44">
        <f>H259+H263+H266+H261</f>
        <v>909.1</v>
      </c>
    </row>
    <row r="259" spans="1:8" ht="37.5">
      <c r="A259" s="59" t="s">
        <v>147</v>
      </c>
      <c r="B259" s="43" t="s">
        <v>321</v>
      </c>
      <c r="C259" s="43"/>
      <c r="D259" s="43"/>
      <c r="E259" s="43"/>
      <c r="F259" s="44">
        <f>F260</f>
        <v>60</v>
      </c>
      <c r="G259" s="44">
        <f>G260</f>
        <v>60</v>
      </c>
      <c r="H259" s="44">
        <f>H260</f>
        <v>60</v>
      </c>
    </row>
    <row r="260" spans="1:8" ht="25.5" customHeight="1">
      <c r="A260" s="59" t="s">
        <v>71</v>
      </c>
      <c r="B260" s="43" t="s">
        <v>321</v>
      </c>
      <c r="C260" s="43" t="s">
        <v>72</v>
      </c>
      <c r="D260" s="43" t="s">
        <v>73</v>
      </c>
      <c r="E260" s="43" t="s">
        <v>124</v>
      </c>
      <c r="F260" s="44">
        <v>60</v>
      </c>
      <c r="G260" s="44">
        <v>60</v>
      </c>
      <c r="H260" s="44">
        <v>60</v>
      </c>
    </row>
    <row r="261" spans="1:8" ht="25.5" customHeight="1">
      <c r="A261" s="59" t="s">
        <v>134</v>
      </c>
      <c r="B261" s="43" t="s">
        <v>634</v>
      </c>
      <c r="C261" s="43"/>
      <c r="D261" s="43"/>
      <c r="E261" s="43"/>
      <c r="F261" s="44">
        <f>F262</f>
        <v>10</v>
      </c>
      <c r="G261" s="44">
        <f>G262</f>
        <v>10</v>
      </c>
      <c r="H261" s="44">
        <f>H262</f>
        <v>10</v>
      </c>
    </row>
    <row r="262" spans="1:8" ht="37.5">
      <c r="A262" s="59" t="s">
        <v>85</v>
      </c>
      <c r="B262" s="43" t="s">
        <v>634</v>
      </c>
      <c r="C262" s="43" t="s">
        <v>64</v>
      </c>
      <c r="D262" s="43" t="s">
        <v>146</v>
      </c>
      <c r="E262" s="43" t="s">
        <v>65</v>
      </c>
      <c r="F262" s="44">
        <v>10</v>
      </c>
      <c r="G262" s="44">
        <v>10</v>
      </c>
      <c r="H262" s="44">
        <v>10</v>
      </c>
    </row>
    <row r="263" spans="1:8" ht="37.5">
      <c r="A263" s="59" t="s">
        <v>133</v>
      </c>
      <c r="B263" s="43" t="s">
        <v>322</v>
      </c>
      <c r="C263" s="43"/>
      <c r="D263" s="43"/>
      <c r="E263" s="43"/>
      <c r="F263" s="44">
        <f>F264+F265</f>
        <v>110</v>
      </c>
      <c r="G263" s="44">
        <f>G264+G265</f>
        <v>110</v>
      </c>
      <c r="H263" s="44">
        <f>H264+H265</f>
        <v>110</v>
      </c>
    </row>
    <row r="264" spans="1:8" ht="37.5">
      <c r="A264" s="59" t="s">
        <v>113</v>
      </c>
      <c r="B264" s="43" t="s">
        <v>323</v>
      </c>
      <c r="C264" s="43" t="s">
        <v>114</v>
      </c>
      <c r="D264" s="43" t="s">
        <v>131</v>
      </c>
      <c r="E264" s="43" t="s">
        <v>69</v>
      </c>
      <c r="F264" s="44">
        <v>30</v>
      </c>
      <c r="G264" s="44">
        <v>30</v>
      </c>
      <c r="H264" s="44">
        <v>30</v>
      </c>
    </row>
    <row r="265" spans="1:8" ht="37.5">
      <c r="A265" s="59" t="s">
        <v>113</v>
      </c>
      <c r="B265" s="43" t="s">
        <v>323</v>
      </c>
      <c r="C265" s="43" t="s">
        <v>114</v>
      </c>
      <c r="D265" s="43" t="s">
        <v>73</v>
      </c>
      <c r="E265" s="43" t="s">
        <v>124</v>
      </c>
      <c r="F265" s="44">
        <v>80</v>
      </c>
      <c r="G265" s="44">
        <v>80</v>
      </c>
      <c r="H265" s="44">
        <v>80</v>
      </c>
    </row>
    <row r="266" spans="1:8" ht="56.25">
      <c r="A266" s="59" t="s">
        <v>170</v>
      </c>
      <c r="B266" s="43" t="s">
        <v>324</v>
      </c>
      <c r="C266" s="43"/>
      <c r="D266" s="43"/>
      <c r="E266" s="43"/>
      <c r="F266" s="44">
        <f aca="true" t="shared" si="17" ref="F266:H267">F267</f>
        <v>929.1</v>
      </c>
      <c r="G266" s="44">
        <f t="shared" si="17"/>
        <v>729.1</v>
      </c>
      <c r="H266" s="44">
        <f t="shared" si="17"/>
        <v>729.1</v>
      </c>
    </row>
    <row r="267" spans="1:8" ht="168.75">
      <c r="A267" s="59" t="s">
        <v>633</v>
      </c>
      <c r="B267" s="43" t="s">
        <v>624</v>
      </c>
      <c r="C267" s="43"/>
      <c r="D267" s="43"/>
      <c r="E267" s="43"/>
      <c r="F267" s="44">
        <f t="shared" si="17"/>
        <v>929.1</v>
      </c>
      <c r="G267" s="44">
        <f t="shared" si="17"/>
        <v>729.1</v>
      </c>
      <c r="H267" s="44">
        <f t="shared" si="17"/>
        <v>729.1</v>
      </c>
    </row>
    <row r="268" spans="1:8" ht="37.5">
      <c r="A268" s="59" t="s">
        <v>113</v>
      </c>
      <c r="B268" s="43" t="s">
        <v>624</v>
      </c>
      <c r="C268" s="43" t="s">
        <v>114</v>
      </c>
      <c r="D268" s="43" t="s">
        <v>73</v>
      </c>
      <c r="E268" s="43" t="s">
        <v>124</v>
      </c>
      <c r="F268" s="44">
        <v>929.1</v>
      </c>
      <c r="G268" s="44">
        <v>729.1</v>
      </c>
      <c r="H268" s="44">
        <v>729.1</v>
      </c>
    </row>
    <row r="269" spans="1:8" ht="37.5">
      <c r="A269" s="56" t="s">
        <v>139</v>
      </c>
      <c r="B269" s="57" t="s">
        <v>219</v>
      </c>
      <c r="C269" s="55"/>
      <c r="D269" s="55"/>
      <c r="E269" s="55"/>
      <c r="F269" s="58">
        <f>F270+F280+F310+F318+F330</f>
        <v>312911.19999999995</v>
      </c>
      <c r="G269" s="58">
        <f>G270+G280+G310+G318+G330</f>
        <v>291288.5</v>
      </c>
      <c r="H269" s="58">
        <f>H270+H280+H310+H318+H330</f>
        <v>272330.30000000005</v>
      </c>
    </row>
    <row r="270" spans="1:8" ht="37.5">
      <c r="A270" s="59" t="s">
        <v>140</v>
      </c>
      <c r="B270" s="43" t="s">
        <v>218</v>
      </c>
      <c r="C270" s="43"/>
      <c r="D270" s="43"/>
      <c r="E270" s="43"/>
      <c r="F270" s="44">
        <f>F271+F273+F277</f>
        <v>49891.8</v>
      </c>
      <c r="G270" s="44">
        <f>G271+G273+G277</f>
        <v>44909.2</v>
      </c>
      <c r="H270" s="44">
        <f>H271+H273+H277</f>
        <v>42153</v>
      </c>
    </row>
    <row r="271" spans="1:8" ht="37.5">
      <c r="A271" s="59" t="s">
        <v>135</v>
      </c>
      <c r="B271" s="43" t="s">
        <v>220</v>
      </c>
      <c r="C271" s="43"/>
      <c r="D271" s="43"/>
      <c r="E271" s="43"/>
      <c r="F271" s="44">
        <f>SUM(F272)</f>
        <v>40778.3</v>
      </c>
      <c r="G271" s="44">
        <f>SUM(G272)</f>
        <v>40762.2</v>
      </c>
      <c r="H271" s="44">
        <f>SUM(H272)</f>
        <v>40759.5</v>
      </c>
    </row>
    <row r="272" spans="1:8" ht="37.5">
      <c r="A272" s="59" t="s">
        <v>113</v>
      </c>
      <c r="B272" s="43" t="s">
        <v>220</v>
      </c>
      <c r="C272" s="43" t="s">
        <v>114</v>
      </c>
      <c r="D272" s="43" t="s">
        <v>131</v>
      </c>
      <c r="E272" s="43" t="s">
        <v>69</v>
      </c>
      <c r="F272" s="44">
        <v>40778.3</v>
      </c>
      <c r="G272" s="44">
        <v>40762.2</v>
      </c>
      <c r="H272" s="44">
        <v>40759.5</v>
      </c>
    </row>
    <row r="273" spans="1:8" ht="37.5">
      <c r="A273" s="59" t="s">
        <v>133</v>
      </c>
      <c r="B273" s="43" t="s">
        <v>221</v>
      </c>
      <c r="C273" s="43"/>
      <c r="D273" s="43"/>
      <c r="E273" s="43"/>
      <c r="F273" s="44">
        <f>F274+F275</f>
        <v>3863.5</v>
      </c>
      <c r="G273" s="44">
        <f>G274+G275</f>
        <v>4147</v>
      </c>
      <c r="H273" s="44">
        <f>H274+H275</f>
        <v>1393.5</v>
      </c>
    </row>
    <row r="274" spans="1:8" ht="37.5">
      <c r="A274" s="59" t="s">
        <v>113</v>
      </c>
      <c r="B274" s="43" t="s">
        <v>221</v>
      </c>
      <c r="C274" s="43" t="s">
        <v>114</v>
      </c>
      <c r="D274" s="43" t="s">
        <v>131</v>
      </c>
      <c r="E274" s="43" t="s">
        <v>69</v>
      </c>
      <c r="F274" s="44">
        <v>2933.4</v>
      </c>
      <c r="G274" s="44">
        <v>3302.5</v>
      </c>
      <c r="H274" s="44">
        <v>549</v>
      </c>
    </row>
    <row r="275" spans="1:8" ht="59.25" customHeight="1">
      <c r="A275" s="59" t="s">
        <v>583</v>
      </c>
      <c r="B275" s="60" t="s">
        <v>584</v>
      </c>
      <c r="C275" s="43"/>
      <c r="D275" s="43"/>
      <c r="E275" s="43"/>
      <c r="F275" s="44">
        <f>F276</f>
        <v>930.1</v>
      </c>
      <c r="G275" s="44">
        <f>G276</f>
        <v>844.5</v>
      </c>
      <c r="H275" s="44">
        <f>H276</f>
        <v>844.5</v>
      </c>
    </row>
    <row r="276" spans="1:8" ht="37.5">
      <c r="A276" s="59" t="s">
        <v>113</v>
      </c>
      <c r="B276" s="60" t="s">
        <v>584</v>
      </c>
      <c r="C276" s="43" t="s">
        <v>114</v>
      </c>
      <c r="D276" s="43" t="s">
        <v>131</v>
      </c>
      <c r="E276" s="43" t="s">
        <v>69</v>
      </c>
      <c r="F276" s="44">
        <v>930.1</v>
      </c>
      <c r="G276" s="44">
        <v>844.5</v>
      </c>
      <c r="H276" s="44">
        <v>844.5</v>
      </c>
    </row>
    <row r="277" spans="1:8" ht="18.75">
      <c r="A277" s="45" t="s">
        <v>28</v>
      </c>
      <c r="B277" s="60" t="s">
        <v>642</v>
      </c>
      <c r="C277" s="43"/>
      <c r="D277" s="43"/>
      <c r="E277" s="43"/>
      <c r="F277" s="44">
        <f aca="true" t="shared" si="18" ref="F277:H278">F278</f>
        <v>5250</v>
      </c>
      <c r="G277" s="44">
        <f t="shared" si="18"/>
        <v>0</v>
      </c>
      <c r="H277" s="44">
        <f t="shared" si="18"/>
        <v>0</v>
      </c>
    </row>
    <row r="278" spans="1:8" ht="37.5">
      <c r="A278" s="45" t="s">
        <v>643</v>
      </c>
      <c r="B278" s="60" t="s">
        <v>665</v>
      </c>
      <c r="C278" s="43"/>
      <c r="D278" s="43"/>
      <c r="E278" s="43"/>
      <c r="F278" s="44">
        <f t="shared" si="18"/>
        <v>5250</v>
      </c>
      <c r="G278" s="44">
        <f t="shared" si="18"/>
        <v>0</v>
      </c>
      <c r="H278" s="44">
        <f t="shared" si="18"/>
        <v>0</v>
      </c>
    </row>
    <row r="279" spans="1:8" ht="37.5">
      <c r="A279" s="59" t="s">
        <v>113</v>
      </c>
      <c r="B279" s="60" t="s">
        <v>665</v>
      </c>
      <c r="C279" s="43" t="s">
        <v>114</v>
      </c>
      <c r="D279" s="43" t="s">
        <v>131</v>
      </c>
      <c r="E279" s="43" t="s">
        <v>69</v>
      </c>
      <c r="F279" s="44">
        <v>5250</v>
      </c>
      <c r="G279" s="44">
        <v>0</v>
      </c>
      <c r="H279" s="44">
        <v>0</v>
      </c>
    </row>
    <row r="280" spans="1:8" ht="37.5">
      <c r="A280" s="59" t="s">
        <v>141</v>
      </c>
      <c r="B280" s="43" t="s">
        <v>222</v>
      </c>
      <c r="C280" s="43"/>
      <c r="D280" s="43"/>
      <c r="E280" s="43"/>
      <c r="F280" s="44">
        <f>F281+F283+F307</f>
        <v>112974</v>
      </c>
      <c r="G280" s="44">
        <f>G281+G283+G307</f>
        <v>82529.5</v>
      </c>
      <c r="H280" s="44">
        <f>H281+H283+H307</f>
        <v>88146.1</v>
      </c>
    </row>
    <row r="281" spans="1:8" ht="37.5">
      <c r="A281" s="59" t="s">
        <v>135</v>
      </c>
      <c r="B281" s="43" t="s">
        <v>223</v>
      </c>
      <c r="C281" s="43"/>
      <c r="D281" s="43"/>
      <c r="E281" s="43"/>
      <c r="F281" s="44">
        <f>SUM(F282)</f>
        <v>74896.5</v>
      </c>
      <c r="G281" s="44">
        <f>SUM(G282)</f>
        <v>75292.2</v>
      </c>
      <c r="H281" s="44">
        <f>SUM(H282)</f>
        <v>75278.8</v>
      </c>
    </row>
    <row r="282" spans="1:8" ht="37.5">
      <c r="A282" s="59" t="s">
        <v>113</v>
      </c>
      <c r="B282" s="43" t="s">
        <v>223</v>
      </c>
      <c r="C282" s="43" t="s">
        <v>114</v>
      </c>
      <c r="D282" s="43" t="s">
        <v>131</v>
      </c>
      <c r="E282" s="43" t="s">
        <v>69</v>
      </c>
      <c r="F282" s="44">
        <v>74896.5</v>
      </c>
      <c r="G282" s="44">
        <v>75292.2</v>
      </c>
      <c r="H282" s="44">
        <v>75278.8</v>
      </c>
    </row>
    <row r="283" spans="1:8" ht="37.5">
      <c r="A283" s="59" t="s">
        <v>133</v>
      </c>
      <c r="B283" s="43" t="s">
        <v>224</v>
      </c>
      <c r="C283" s="43"/>
      <c r="D283" s="43"/>
      <c r="E283" s="43"/>
      <c r="F283" s="44">
        <f>F284+F285+F287+F289+F291+F293+F295+F297+F299+F301+F303+F305</f>
        <v>38077.5</v>
      </c>
      <c r="G283" s="44">
        <f>G284+G285+G287+G289+G291+G293+G295+G297+G299+G301</f>
        <v>7237.3</v>
      </c>
      <c r="H283" s="44">
        <f>H284+H285+H287+H289+H291+H293+H295+H297+H299+H301</f>
        <v>4787.2</v>
      </c>
    </row>
    <row r="284" spans="1:8" ht="37.5">
      <c r="A284" s="59" t="s">
        <v>113</v>
      </c>
      <c r="B284" s="43" t="s">
        <v>224</v>
      </c>
      <c r="C284" s="43" t="s">
        <v>114</v>
      </c>
      <c r="D284" s="43" t="s">
        <v>131</v>
      </c>
      <c r="E284" s="43" t="s">
        <v>69</v>
      </c>
      <c r="F284" s="44">
        <v>4395.3</v>
      </c>
      <c r="G284" s="44">
        <v>7237.3</v>
      </c>
      <c r="H284" s="44">
        <v>4787.2</v>
      </c>
    </row>
    <row r="285" spans="1:8" ht="93.75">
      <c r="A285" s="59" t="s">
        <v>585</v>
      </c>
      <c r="B285" s="43" t="s">
        <v>586</v>
      </c>
      <c r="C285" s="43"/>
      <c r="D285" s="43"/>
      <c r="E285" s="43"/>
      <c r="F285" s="44">
        <f>F286</f>
        <v>15491.7</v>
      </c>
      <c r="G285" s="44">
        <f>G286</f>
        <v>0</v>
      </c>
      <c r="H285" s="44">
        <f>H286</f>
        <v>0</v>
      </c>
    </row>
    <row r="286" spans="1:8" ht="37.5">
      <c r="A286" s="59" t="s">
        <v>113</v>
      </c>
      <c r="B286" s="43" t="s">
        <v>586</v>
      </c>
      <c r="C286" s="43" t="s">
        <v>114</v>
      </c>
      <c r="D286" s="43" t="s">
        <v>131</v>
      </c>
      <c r="E286" s="43" t="s">
        <v>69</v>
      </c>
      <c r="F286" s="44">
        <v>15491.7</v>
      </c>
      <c r="G286" s="44">
        <v>0</v>
      </c>
      <c r="H286" s="44">
        <v>0</v>
      </c>
    </row>
    <row r="287" spans="1:8" ht="37.5">
      <c r="A287" s="64" t="s">
        <v>708</v>
      </c>
      <c r="B287" s="80" t="s">
        <v>709</v>
      </c>
      <c r="C287" s="43"/>
      <c r="D287" s="43"/>
      <c r="E287" s="43"/>
      <c r="F287" s="44">
        <f>F288</f>
        <v>2109.7</v>
      </c>
      <c r="G287" s="44">
        <f>G288</f>
        <v>0</v>
      </c>
      <c r="H287" s="44">
        <f>H288</f>
        <v>0</v>
      </c>
    </row>
    <row r="288" spans="1:8" ht="37.5">
      <c r="A288" s="81" t="s">
        <v>113</v>
      </c>
      <c r="B288" s="80" t="s">
        <v>709</v>
      </c>
      <c r="C288" s="43" t="s">
        <v>114</v>
      </c>
      <c r="D288" s="43" t="s">
        <v>131</v>
      </c>
      <c r="E288" s="43" t="s">
        <v>69</v>
      </c>
      <c r="F288" s="44">
        <v>2109.7</v>
      </c>
      <c r="G288" s="44">
        <v>0</v>
      </c>
      <c r="H288" s="44">
        <v>0</v>
      </c>
    </row>
    <row r="289" spans="1:8" ht="56.25">
      <c r="A289" s="64" t="s">
        <v>712</v>
      </c>
      <c r="B289" s="80" t="s">
        <v>713</v>
      </c>
      <c r="C289" s="43"/>
      <c r="D289" s="43"/>
      <c r="E289" s="43"/>
      <c r="F289" s="44">
        <f>F290</f>
        <v>5</v>
      </c>
      <c r="G289" s="44">
        <f>G290</f>
        <v>0</v>
      </c>
      <c r="H289" s="44">
        <f>H290</f>
        <v>0</v>
      </c>
    </row>
    <row r="290" spans="1:8" ht="37.5">
      <c r="A290" s="81" t="s">
        <v>113</v>
      </c>
      <c r="B290" s="80" t="s">
        <v>713</v>
      </c>
      <c r="C290" s="43" t="s">
        <v>114</v>
      </c>
      <c r="D290" s="43" t="s">
        <v>131</v>
      </c>
      <c r="E290" s="43" t="s">
        <v>69</v>
      </c>
      <c r="F290" s="44">
        <v>5</v>
      </c>
      <c r="G290" s="44">
        <v>0</v>
      </c>
      <c r="H290" s="44">
        <v>0</v>
      </c>
    </row>
    <row r="291" spans="1:8" ht="37.5">
      <c r="A291" s="64" t="s">
        <v>714</v>
      </c>
      <c r="B291" s="80" t="s">
        <v>715</v>
      </c>
      <c r="C291" s="43"/>
      <c r="D291" s="43"/>
      <c r="E291" s="43"/>
      <c r="F291" s="44">
        <f>F292</f>
        <v>685.2</v>
      </c>
      <c r="G291" s="44">
        <f>G292</f>
        <v>0</v>
      </c>
      <c r="H291" s="44">
        <f>H292</f>
        <v>0</v>
      </c>
    </row>
    <row r="292" spans="1:8" ht="37.5">
      <c r="A292" s="81" t="s">
        <v>113</v>
      </c>
      <c r="B292" s="80" t="s">
        <v>715</v>
      </c>
      <c r="C292" s="43" t="s">
        <v>114</v>
      </c>
      <c r="D292" s="43" t="s">
        <v>131</v>
      </c>
      <c r="E292" s="43" t="s">
        <v>69</v>
      </c>
      <c r="F292" s="44">
        <v>685.2</v>
      </c>
      <c r="G292" s="44">
        <v>0</v>
      </c>
      <c r="H292" s="44">
        <v>0</v>
      </c>
    </row>
    <row r="293" spans="1:8" ht="56.25">
      <c r="A293" s="64" t="s">
        <v>716</v>
      </c>
      <c r="B293" s="80" t="s">
        <v>717</v>
      </c>
      <c r="C293" s="43"/>
      <c r="D293" s="43"/>
      <c r="E293" s="43"/>
      <c r="F293" s="44">
        <f>F294</f>
        <v>1</v>
      </c>
      <c r="G293" s="82">
        <f>G294</f>
        <v>0</v>
      </c>
      <c r="H293" s="82">
        <f>H294</f>
        <v>0</v>
      </c>
    </row>
    <row r="294" spans="1:8" ht="37.5">
      <c r="A294" s="81" t="s">
        <v>113</v>
      </c>
      <c r="B294" s="80" t="s">
        <v>717</v>
      </c>
      <c r="C294" s="43" t="s">
        <v>114</v>
      </c>
      <c r="D294" s="43" t="s">
        <v>131</v>
      </c>
      <c r="E294" s="43" t="s">
        <v>69</v>
      </c>
      <c r="F294" s="44">
        <v>1</v>
      </c>
      <c r="G294" s="44">
        <v>0</v>
      </c>
      <c r="H294" s="44">
        <v>0</v>
      </c>
    </row>
    <row r="295" spans="1:8" ht="56.25">
      <c r="A295" s="64" t="s">
        <v>725</v>
      </c>
      <c r="B295" s="80" t="s">
        <v>726</v>
      </c>
      <c r="C295" s="43"/>
      <c r="D295" s="43"/>
      <c r="E295" s="43"/>
      <c r="F295" s="44">
        <f>F296</f>
        <v>8691.3</v>
      </c>
      <c r="G295" s="83">
        <f>G296</f>
        <v>0</v>
      </c>
      <c r="H295" s="83">
        <f>H296</f>
        <v>0</v>
      </c>
    </row>
    <row r="296" spans="1:8" ht="37.5">
      <c r="A296" s="81" t="s">
        <v>113</v>
      </c>
      <c r="B296" s="80" t="s">
        <v>726</v>
      </c>
      <c r="C296" s="43" t="s">
        <v>114</v>
      </c>
      <c r="D296" s="43" t="s">
        <v>131</v>
      </c>
      <c r="E296" s="43" t="s">
        <v>69</v>
      </c>
      <c r="F296" s="44">
        <v>8691.3</v>
      </c>
      <c r="G296" s="44">
        <v>0</v>
      </c>
      <c r="H296" s="44">
        <v>0</v>
      </c>
    </row>
    <row r="297" spans="1:8" ht="75">
      <c r="A297" s="64" t="s">
        <v>727</v>
      </c>
      <c r="B297" s="80" t="s">
        <v>728</v>
      </c>
      <c r="C297" s="43"/>
      <c r="D297" s="43"/>
      <c r="E297" s="43"/>
      <c r="F297" s="44">
        <f>F298</f>
        <v>8.7</v>
      </c>
      <c r="G297" s="44">
        <f>G298</f>
        <v>0</v>
      </c>
      <c r="H297" s="44">
        <f>H298</f>
        <v>0</v>
      </c>
    </row>
    <row r="298" spans="1:8" ht="37.5">
      <c r="A298" s="81" t="s">
        <v>113</v>
      </c>
      <c r="B298" s="80" t="s">
        <v>728</v>
      </c>
      <c r="C298" s="43" t="s">
        <v>114</v>
      </c>
      <c r="D298" s="43" t="s">
        <v>131</v>
      </c>
      <c r="E298" s="43" t="s">
        <v>69</v>
      </c>
      <c r="F298" s="44">
        <v>8.7</v>
      </c>
      <c r="G298" s="44">
        <v>0</v>
      </c>
      <c r="H298" s="44">
        <v>0</v>
      </c>
    </row>
    <row r="299" spans="1:8" ht="37.5">
      <c r="A299" s="64" t="s">
        <v>729</v>
      </c>
      <c r="B299" s="80" t="s">
        <v>730</v>
      </c>
      <c r="C299" s="43"/>
      <c r="D299" s="43"/>
      <c r="E299" s="43"/>
      <c r="F299" s="44">
        <f>F300</f>
        <v>3489.6</v>
      </c>
      <c r="G299" s="44">
        <v>0</v>
      </c>
      <c r="H299" s="44">
        <f>H300</f>
        <v>0</v>
      </c>
    </row>
    <row r="300" spans="1:8" ht="37.5">
      <c r="A300" s="81" t="s">
        <v>113</v>
      </c>
      <c r="B300" s="80" t="s">
        <v>730</v>
      </c>
      <c r="C300" s="43" t="s">
        <v>114</v>
      </c>
      <c r="D300" s="43" t="s">
        <v>131</v>
      </c>
      <c r="E300" s="43" t="s">
        <v>69</v>
      </c>
      <c r="F300" s="44">
        <v>3489.6</v>
      </c>
      <c r="G300" s="44">
        <v>0</v>
      </c>
      <c r="H300" s="44">
        <v>0</v>
      </c>
    </row>
    <row r="301" spans="1:8" ht="56.25">
      <c r="A301" s="64" t="s">
        <v>731</v>
      </c>
      <c r="B301" s="80" t="s">
        <v>732</v>
      </c>
      <c r="C301" s="43"/>
      <c r="D301" s="43"/>
      <c r="E301" s="43"/>
      <c r="F301" s="44">
        <f>F302</f>
        <v>5</v>
      </c>
      <c r="G301" s="44">
        <f>G302</f>
        <v>0</v>
      </c>
      <c r="H301" s="44">
        <f>H302</f>
        <v>0</v>
      </c>
    </row>
    <row r="302" spans="1:8" ht="37.5">
      <c r="A302" s="81" t="s">
        <v>113</v>
      </c>
      <c r="B302" s="80" t="s">
        <v>732</v>
      </c>
      <c r="C302" s="43" t="s">
        <v>114</v>
      </c>
      <c r="D302" s="43" t="s">
        <v>131</v>
      </c>
      <c r="E302" s="43" t="s">
        <v>69</v>
      </c>
      <c r="F302" s="44">
        <v>5</v>
      </c>
      <c r="G302" s="44">
        <v>0</v>
      </c>
      <c r="H302" s="44">
        <v>0</v>
      </c>
    </row>
    <row r="303" spans="1:8" ht="37.5">
      <c r="A303" s="64" t="s">
        <v>733</v>
      </c>
      <c r="B303" s="80" t="s">
        <v>734</v>
      </c>
      <c r="C303" s="43"/>
      <c r="D303" s="43"/>
      <c r="E303" s="43"/>
      <c r="F303" s="44">
        <f>F304</f>
        <v>3190</v>
      </c>
      <c r="G303" s="44">
        <f>G304</f>
        <v>0</v>
      </c>
      <c r="H303" s="44">
        <f>H304</f>
        <v>0</v>
      </c>
    </row>
    <row r="304" spans="1:8" ht="37.5">
      <c r="A304" s="81" t="s">
        <v>113</v>
      </c>
      <c r="B304" s="80" t="s">
        <v>734</v>
      </c>
      <c r="C304" s="43" t="s">
        <v>114</v>
      </c>
      <c r="D304" s="43" t="s">
        <v>131</v>
      </c>
      <c r="E304" s="43" t="s">
        <v>69</v>
      </c>
      <c r="F304" s="44">
        <v>3190</v>
      </c>
      <c r="G304" s="44">
        <v>0</v>
      </c>
      <c r="H304" s="44">
        <v>0</v>
      </c>
    </row>
    <row r="305" spans="1:8" ht="56.25">
      <c r="A305" s="64" t="s">
        <v>735</v>
      </c>
      <c r="B305" s="80" t="s">
        <v>736</v>
      </c>
      <c r="C305" s="43"/>
      <c r="D305" s="43"/>
      <c r="E305" s="43"/>
      <c r="F305" s="44">
        <f>F306</f>
        <v>5</v>
      </c>
      <c r="G305" s="44">
        <f>G306</f>
        <v>0</v>
      </c>
      <c r="H305" s="44">
        <f>H306</f>
        <v>0</v>
      </c>
    </row>
    <row r="306" spans="1:8" ht="37.5">
      <c r="A306" s="81" t="s">
        <v>113</v>
      </c>
      <c r="B306" s="80" t="s">
        <v>736</v>
      </c>
      <c r="C306" s="43" t="s">
        <v>114</v>
      </c>
      <c r="D306" s="43" t="s">
        <v>131</v>
      </c>
      <c r="E306" s="43" t="s">
        <v>69</v>
      </c>
      <c r="F306" s="44">
        <v>5</v>
      </c>
      <c r="G306" s="44">
        <v>0</v>
      </c>
      <c r="H306" s="44">
        <v>0</v>
      </c>
    </row>
    <row r="307" spans="1:8" ht="18.75">
      <c r="A307" s="61" t="s">
        <v>28</v>
      </c>
      <c r="B307" s="43" t="s">
        <v>625</v>
      </c>
      <c r="C307" s="43"/>
      <c r="D307" s="43"/>
      <c r="E307" s="43"/>
      <c r="F307" s="44">
        <f aca="true" t="shared" si="19" ref="F307:H308">F308</f>
        <v>0</v>
      </c>
      <c r="G307" s="44">
        <f t="shared" si="19"/>
        <v>0</v>
      </c>
      <c r="H307" s="44">
        <f t="shared" si="19"/>
        <v>8080.1</v>
      </c>
    </row>
    <row r="308" spans="1:8" ht="75">
      <c r="A308" s="61" t="s">
        <v>626</v>
      </c>
      <c r="B308" s="43" t="s">
        <v>627</v>
      </c>
      <c r="C308" s="43"/>
      <c r="D308" s="43"/>
      <c r="E308" s="43"/>
      <c r="F308" s="44">
        <f t="shared" si="19"/>
        <v>0</v>
      </c>
      <c r="G308" s="44">
        <f t="shared" si="19"/>
        <v>0</v>
      </c>
      <c r="H308" s="44">
        <f t="shared" si="19"/>
        <v>8080.1</v>
      </c>
    </row>
    <row r="309" spans="1:8" ht="37.5">
      <c r="A309" s="59" t="s">
        <v>113</v>
      </c>
      <c r="B309" s="43" t="s">
        <v>627</v>
      </c>
      <c r="C309" s="43" t="s">
        <v>114</v>
      </c>
      <c r="D309" s="43" t="s">
        <v>131</v>
      </c>
      <c r="E309" s="43" t="s">
        <v>69</v>
      </c>
      <c r="F309" s="44">
        <v>0</v>
      </c>
      <c r="G309" s="44">
        <v>0</v>
      </c>
      <c r="H309" s="44">
        <v>8080.1</v>
      </c>
    </row>
    <row r="310" spans="1:8" ht="27" customHeight="1">
      <c r="A310" s="59" t="s">
        <v>142</v>
      </c>
      <c r="B310" s="43" t="s">
        <v>225</v>
      </c>
      <c r="C310" s="43"/>
      <c r="D310" s="43"/>
      <c r="E310" s="43"/>
      <c r="F310" s="44">
        <f>F311+F313+F315</f>
        <v>12667.3</v>
      </c>
      <c r="G310" s="44">
        <f>G311+G313+G315</f>
        <v>12224</v>
      </c>
      <c r="H310" s="44">
        <f>H311+H313+H315</f>
        <v>12345.699999999999</v>
      </c>
    </row>
    <row r="311" spans="1:8" ht="37.5">
      <c r="A311" s="59" t="s">
        <v>135</v>
      </c>
      <c r="B311" s="43" t="s">
        <v>226</v>
      </c>
      <c r="C311" s="43"/>
      <c r="D311" s="43"/>
      <c r="E311" s="43"/>
      <c r="F311" s="44">
        <f>F312</f>
        <v>12154.3</v>
      </c>
      <c r="G311" s="44">
        <f>SUM(G312)</f>
        <v>12149</v>
      </c>
      <c r="H311" s="44">
        <f>SUM(H312)</f>
        <v>12146.3</v>
      </c>
    </row>
    <row r="312" spans="1:8" ht="37.5">
      <c r="A312" s="59" t="s">
        <v>113</v>
      </c>
      <c r="B312" s="43" t="s">
        <v>226</v>
      </c>
      <c r="C312" s="43" t="s">
        <v>114</v>
      </c>
      <c r="D312" s="43" t="s">
        <v>131</v>
      </c>
      <c r="E312" s="43" t="s">
        <v>69</v>
      </c>
      <c r="F312" s="44">
        <v>12154.3</v>
      </c>
      <c r="G312" s="44">
        <v>12149</v>
      </c>
      <c r="H312" s="44">
        <v>12146.3</v>
      </c>
    </row>
    <row r="313" spans="1:8" ht="37.5">
      <c r="A313" s="59" t="s">
        <v>133</v>
      </c>
      <c r="B313" s="43" t="s">
        <v>227</v>
      </c>
      <c r="C313" s="43"/>
      <c r="D313" s="43"/>
      <c r="E313" s="43"/>
      <c r="F313" s="44">
        <f>SUM(F314)</f>
        <v>513</v>
      </c>
      <c r="G313" s="44">
        <f>SUM(G314)</f>
        <v>75</v>
      </c>
      <c r="H313" s="44">
        <f>SUM(H314)</f>
        <v>75</v>
      </c>
    </row>
    <row r="314" spans="1:8" ht="37.5">
      <c r="A314" s="59" t="s">
        <v>113</v>
      </c>
      <c r="B314" s="43" t="s">
        <v>227</v>
      </c>
      <c r="C314" s="43" t="s">
        <v>114</v>
      </c>
      <c r="D314" s="43" t="s">
        <v>131</v>
      </c>
      <c r="E314" s="43" t="s">
        <v>69</v>
      </c>
      <c r="F314" s="44">
        <v>513</v>
      </c>
      <c r="G314" s="44">
        <v>75</v>
      </c>
      <c r="H314" s="44">
        <v>75</v>
      </c>
    </row>
    <row r="315" spans="1:8" ht="18.75">
      <c r="A315" s="61" t="s">
        <v>28</v>
      </c>
      <c r="B315" s="43" t="s">
        <v>628</v>
      </c>
      <c r="C315" s="43"/>
      <c r="D315" s="43"/>
      <c r="E315" s="43"/>
      <c r="F315" s="44">
        <f aca="true" t="shared" si="20" ref="F315:H316">F316</f>
        <v>0</v>
      </c>
      <c r="G315" s="44">
        <f t="shared" si="20"/>
        <v>0</v>
      </c>
      <c r="H315" s="44">
        <f t="shared" si="20"/>
        <v>124.4</v>
      </c>
    </row>
    <row r="316" spans="1:8" ht="18.75">
      <c r="A316" s="61" t="s">
        <v>629</v>
      </c>
      <c r="B316" s="43" t="s">
        <v>630</v>
      </c>
      <c r="C316" s="43"/>
      <c r="D316" s="43"/>
      <c r="E316" s="43"/>
      <c r="F316" s="44">
        <f t="shared" si="20"/>
        <v>0</v>
      </c>
      <c r="G316" s="44">
        <f t="shared" si="20"/>
        <v>0</v>
      </c>
      <c r="H316" s="44">
        <f t="shared" si="20"/>
        <v>124.4</v>
      </c>
    </row>
    <row r="317" spans="1:8" ht="37.5">
      <c r="A317" s="59" t="s">
        <v>113</v>
      </c>
      <c r="B317" s="43" t="s">
        <v>630</v>
      </c>
      <c r="C317" s="43" t="s">
        <v>114</v>
      </c>
      <c r="D317" s="43" t="s">
        <v>131</v>
      </c>
      <c r="E317" s="43" t="s">
        <v>69</v>
      </c>
      <c r="F317" s="44">
        <v>0</v>
      </c>
      <c r="G317" s="44">
        <v>0</v>
      </c>
      <c r="H317" s="44">
        <v>124.4</v>
      </c>
    </row>
    <row r="318" spans="1:8" ht="37.5">
      <c r="A318" s="59" t="s">
        <v>143</v>
      </c>
      <c r="B318" s="43" t="s">
        <v>228</v>
      </c>
      <c r="C318" s="43"/>
      <c r="D318" s="43"/>
      <c r="E318" s="43"/>
      <c r="F318" s="44">
        <f>F319+F321+F325</f>
        <v>92176.5</v>
      </c>
      <c r="G318" s="44">
        <f>G319+G321+G325</f>
        <v>97431</v>
      </c>
      <c r="H318" s="44">
        <f>H319+H321+H325</f>
        <v>80803.09999999999</v>
      </c>
    </row>
    <row r="319" spans="1:8" ht="37.5">
      <c r="A319" s="45" t="s">
        <v>135</v>
      </c>
      <c r="B319" s="43" t="s">
        <v>229</v>
      </c>
      <c r="C319" s="43"/>
      <c r="D319" s="43"/>
      <c r="E319" s="43"/>
      <c r="F319" s="44">
        <f>F320</f>
        <v>75585.7</v>
      </c>
      <c r="G319" s="44">
        <f>G320</f>
        <v>80634</v>
      </c>
      <c r="H319" s="44">
        <f>H320</f>
        <v>80628.7</v>
      </c>
    </row>
    <row r="320" spans="1:8" ht="37.5">
      <c r="A320" s="59" t="s">
        <v>113</v>
      </c>
      <c r="B320" s="43" t="s">
        <v>229</v>
      </c>
      <c r="C320" s="43" t="s">
        <v>114</v>
      </c>
      <c r="D320" s="43" t="s">
        <v>81</v>
      </c>
      <c r="E320" s="43" t="s">
        <v>74</v>
      </c>
      <c r="F320" s="44">
        <v>75585.7</v>
      </c>
      <c r="G320" s="44">
        <v>80634</v>
      </c>
      <c r="H320" s="44">
        <v>80628.7</v>
      </c>
    </row>
    <row r="321" spans="1:8" ht="37.5">
      <c r="A321" s="59" t="s">
        <v>133</v>
      </c>
      <c r="B321" s="43" t="s">
        <v>230</v>
      </c>
      <c r="C321" s="43"/>
      <c r="D321" s="43"/>
      <c r="E321" s="43"/>
      <c r="F321" s="44">
        <f>F322+F323</f>
        <v>14525.400000000001</v>
      </c>
      <c r="G321" s="44">
        <f>G322</f>
        <v>170</v>
      </c>
      <c r="H321" s="44">
        <f>H322</f>
        <v>174.4</v>
      </c>
    </row>
    <row r="322" spans="1:8" ht="37.5">
      <c r="A322" s="59" t="s">
        <v>113</v>
      </c>
      <c r="B322" s="43" t="s">
        <v>230</v>
      </c>
      <c r="C322" s="43" t="s">
        <v>114</v>
      </c>
      <c r="D322" s="43" t="s">
        <v>81</v>
      </c>
      <c r="E322" s="43" t="s">
        <v>74</v>
      </c>
      <c r="F322" s="44">
        <v>1321.2</v>
      </c>
      <c r="G322" s="44">
        <f>174.4-4.4</f>
        <v>170</v>
      </c>
      <c r="H322" s="44">
        <v>174.4</v>
      </c>
    </row>
    <row r="323" spans="1:8" ht="75">
      <c r="A323" s="59" t="s">
        <v>587</v>
      </c>
      <c r="B323" s="43" t="s">
        <v>588</v>
      </c>
      <c r="C323" s="43"/>
      <c r="D323" s="43"/>
      <c r="E323" s="43"/>
      <c r="F323" s="44">
        <f>F324</f>
        <v>13204.2</v>
      </c>
      <c r="G323" s="44">
        <f>G324</f>
        <v>0</v>
      </c>
      <c r="H323" s="44">
        <f>H324</f>
        <v>0</v>
      </c>
    </row>
    <row r="324" spans="1:8" ht="37.5">
      <c r="A324" s="59" t="s">
        <v>113</v>
      </c>
      <c r="B324" s="43" t="s">
        <v>588</v>
      </c>
      <c r="C324" s="43" t="s">
        <v>114</v>
      </c>
      <c r="D324" s="43" t="s">
        <v>81</v>
      </c>
      <c r="E324" s="43" t="s">
        <v>74</v>
      </c>
      <c r="F324" s="44">
        <v>13204.2</v>
      </c>
      <c r="G324" s="44">
        <v>0</v>
      </c>
      <c r="H324" s="44">
        <v>0</v>
      </c>
    </row>
    <row r="325" spans="1:8" ht="25.5" customHeight="1">
      <c r="A325" s="59" t="s">
        <v>28</v>
      </c>
      <c r="B325" s="43" t="s">
        <v>231</v>
      </c>
      <c r="C325" s="43"/>
      <c r="D325" s="43"/>
      <c r="E325" s="43"/>
      <c r="F325" s="44">
        <f>F326+F328</f>
        <v>2065.4</v>
      </c>
      <c r="G325" s="44">
        <f>G326+G328</f>
        <v>16627</v>
      </c>
      <c r="H325" s="44">
        <f>H326+H328</f>
        <v>0</v>
      </c>
    </row>
    <row r="326" spans="1:8" ht="48.75" customHeight="1">
      <c r="A326" s="59" t="s">
        <v>546</v>
      </c>
      <c r="B326" s="43" t="s">
        <v>232</v>
      </c>
      <c r="C326" s="43"/>
      <c r="D326" s="43"/>
      <c r="E326" s="43"/>
      <c r="F326" s="44">
        <f>F327</f>
        <v>2065.4</v>
      </c>
      <c r="G326" s="44">
        <f>G327</f>
        <v>12242.5</v>
      </c>
      <c r="H326" s="44">
        <f>H327</f>
        <v>0</v>
      </c>
    </row>
    <row r="327" spans="1:8" ht="44.25" customHeight="1">
      <c r="A327" s="59" t="s">
        <v>113</v>
      </c>
      <c r="B327" s="43" t="s">
        <v>232</v>
      </c>
      <c r="C327" s="43" t="s">
        <v>114</v>
      </c>
      <c r="D327" s="43" t="s">
        <v>81</v>
      </c>
      <c r="E327" s="43" t="s">
        <v>74</v>
      </c>
      <c r="F327" s="44">
        <v>2065.4</v>
      </c>
      <c r="G327" s="44">
        <v>12242.5</v>
      </c>
      <c r="H327" s="44"/>
    </row>
    <row r="328" spans="1:8" ht="57" customHeight="1">
      <c r="A328" s="59" t="s">
        <v>666</v>
      </c>
      <c r="B328" s="43" t="s">
        <v>667</v>
      </c>
      <c r="C328" s="43"/>
      <c r="D328" s="43"/>
      <c r="E328" s="43"/>
      <c r="F328" s="44">
        <f>F329</f>
        <v>0</v>
      </c>
      <c r="G328" s="44">
        <f>G329</f>
        <v>4384.5</v>
      </c>
      <c r="H328" s="44">
        <f>H329</f>
        <v>0</v>
      </c>
    </row>
    <row r="329" spans="1:8" ht="44.25" customHeight="1">
      <c r="A329" s="59" t="s">
        <v>113</v>
      </c>
      <c r="B329" s="43" t="s">
        <v>667</v>
      </c>
      <c r="C329" s="43" t="s">
        <v>114</v>
      </c>
      <c r="D329" s="43" t="s">
        <v>81</v>
      </c>
      <c r="E329" s="43" t="s">
        <v>74</v>
      </c>
      <c r="F329" s="44">
        <v>0</v>
      </c>
      <c r="G329" s="44">
        <v>4384.5</v>
      </c>
      <c r="H329" s="44">
        <v>0</v>
      </c>
    </row>
    <row r="330" spans="1:8" s="28" customFormat="1" ht="24.75" customHeight="1">
      <c r="A330" s="59" t="s">
        <v>144</v>
      </c>
      <c r="B330" s="43" t="s">
        <v>233</v>
      </c>
      <c r="C330" s="43"/>
      <c r="D330" s="43"/>
      <c r="E330" s="43"/>
      <c r="F330" s="44">
        <f>F331+F340+F344+F335</f>
        <v>45201.600000000006</v>
      </c>
      <c r="G330" s="44">
        <f>G331+G340+G344+G335</f>
        <v>54194.8</v>
      </c>
      <c r="H330" s="44">
        <f>H331+H340+H344+H335</f>
        <v>48882.40000000001</v>
      </c>
    </row>
    <row r="331" spans="1:8" s="28" customFormat="1" ht="24" customHeight="1">
      <c r="A331" s="59" t="s">
        <v>66</v>
      </c>
      <c r="B331" s="43" t="s">
        <v>234</v>
      </c>
      <c r="C331" s="43"/>
      <c r="D331" s="43"/>
      <c r="E331" s="43"/>
      <c r="F331" s="44">
        <f>SUM(F332)</f>
        <v>9232</v>
      </c>
      <c r="G331" s="44">
        <f>SUM(G332)</f>
        <v>7861.1</v>
      </c>
      <c r="H331" s="44">
        <f>SUM(H332)</f>
        <v>7861.1</v>
      </c>
    </row>
    <row r="332" spans="1:8" s="28" customFormat="1" ht="37.5">
      <c r="A332" s="59" t="s">
        <v>145</v>
      </c>
      <c r="B332" s="43" t="s">
        <v>235</v>
      </c>
      <c r="C332" s="43"/>
      <c r="D332" s="43"/>
      <c r="E332" s="43"/>
      <c r="F332" s="44">
        <f>SUM(F333+F334)</f>
        <v>9232</v>
      </c>
      <c r="G332" s="44">
        <f>SUM(G333:G334)</f>
        <v>7861.1</v>
      </c>
      <c r="H332" s="44">
        <f>SUM(H333:H334)</f>
        <v>7861.1</v>
      </c>
    </row>
    <row r="333" spans="1:8" s="28" customFormat="1" ht="75">
      <c r="A333" s="59" t="s">
        <v>116</v>
      </c>
      <c r="B333" s="43" t="s">
        <v>235</v>
      </c>
      <c r="C333" s="43" t="s">
        <v>117</v>
      </c>
      <c r="D333" s="43" t="s">
        <v>131</v>
      </c>
      <c r="E333" s="43" t="s">
        <v>67</v>
      </c>
      <c r="F333" s="44">
        <f>7683.6+438.2</f>
        <v>8121.8</v>
      </c>
      <c r="G333" s="44">
        <v>6815.6</v>
      </c>
      <c r="H333" s="44">
        <v>6815.6</v>
      </c>
    </row>
    <row r="334" spans="1:8" s="28" customFormat="1" ht="37.5">
      <c r="A334" s="59" t="s">
        <v>85</v>
      </c>
      <c r="B334" s="43" t="s">
        <v>235</v>
      </c>
      <c r="C334" s="43" t="s">
        <v>64</v>
      </c>
      <c r="D334" s="43" t="s">
        <v>131</v>
      </c>
      <c r="E334" s="43" t="s">
        <v>67</v>
      </c>
      <c r="F334" s="44">
        <v>1110.2</v>
      </c>
      <c r="G334" s="44">
        <v>1045.5</v>
      </c>
      <c r="H334" s="44">
        <v>1045.5</v>
      </c>
    </row>
    <row r="335" spans="1:8" s="28" customFormat="1" ht="18.75">
      <c r="A335" s="45" t="s">
        <v>23</v>
      </c>
      <c r="B335" s="43" t="s">
        <v>591</v>
      </c>
      <c r="C335" s="43"/>
      <c r="D335" s="43"/>
      <c r="E335" s="43"/>
      <c r="F335" s="44">
        <f>F336+F338</f>
        <v>0</v>
      </c>
      <c r="G335" s="44">
        <f>G336+G338</f>
        <v>9939.8</v>
      </c>
      <c r="H335" s="44">
        <f>H336+H338</f>
        <v>4627.4</v>
      </c>
    </row>
    <row r="336" spans="1:8" s="28" customFormat="1" ht="93.75">
      <c r="A336" s="46" t="s">
        <v>585</v>
      </c>
      <c r="B336" s="43" t="s">
        <v>592</v>
      </c>
      <c r="C336" s="43"/>
      <c r="D336" s="43"/>
      <c r="E336" s="43"/>
      <c r="F336" s="44">
        <f>F337</f>
        <v>0</v>
      </c>
      <c r="G336" s="44">
        <f>G337</f>
        <v>9433.9</v>
      </c>
      <c r="H336" s="44">
        <f>H337</f>
        <v>4627.4</v>
      </c>
    </row>
    <row r="337" spans="1:8" s="28" customFormat="1" ht="37.5">
      <c r="A337" s="59" t="s">
        <v>85</v>
      </c>
      <c r="B337" s="43" t="s">
        <v>592</v>
      </c>
      <c r="C337" s="43" t="s">
        <v>64</v>
      </c>
      <c r="D337" s="43" t="s">
        <v>131</v>
      </c>
      <c r="E337" s="43" t="s">
        <v>67</v>
      </c>
      <c r="F337" s="44">
        <v>0</v>
      </c>
      <c r="G337" s="44">
        <v>9433.9</v>
      </c>
      <c r="H337" s="44">
        <v>4627.4</v>
      </c>
    </row>
    <row r="338" spans="1:8" s="28" customFormat="1" ht="75">
      <c r="A338" s="46" t="s">
        <v>587</v>
      </c>
      <c r="B338" s="43" t="s">
        <v>593</v>
      </c>
      <c r="C338" s="43"/>
      <c r="D338" s="43"/>
      <c r="E338" s="43"/>
      <c r="F338" s="44">
        <f>F339</f>
        <v>0</v>
      </c>
      <c r="G338" s="44">
        <f>G339</f>
        <v>505.9</v>
      </c>
      <c r="H338" s="44">
        <f>H339</f>
        <v>0</v>
      </c>
    </row>
    <row r="339" spans="1:8" s="28" customFormat="1" ht="37.5">
      <c r="A339" s="59" t="s">
        <v>85</v>
      </c>
      <c r="B339" s="43" t="s">
        <v>593</v>
      </c>
      <c r="C339" s="43" t="s">
        <v>64</v>
      </c>
      <c r="D339" s="43" t="s">
        <v>131</v>
      </c>
      <c r="E339" s="43" t="s">
        <v>67</v>
      </c>
      <c r="F339" s="44">
        <v>0</v>
      </c>
      <c r="G339" s="44">
        <v>505.9</v>
      </c>
      <c r="H339" s="44"/>
    </row>
    <row r="340" spans="1:8" s="28" customFormat="1" ht="37.5">
      <c r="A340" s="45" t="s">
        <v>14</v>
      </c>
      <c r="B340" s="60" t="s">
        <v>236</v>
      </c>
      <c r="C340" s="43"/>
      <c r="D340" s="60"/>
      <c r="E340" s="60"/>
      <c r="F340" s="44">
        <f>F341+F343</f>
        <v>5.3</v>
      </c>
      <c r="G340" s="44">
        <f>G341+G343</f>
        <v>5.3</v>
      </c>
      <c r="H340" s="44">
        <f>H341+H343</f>
        <v>5.3</v>
      </c>
    </row>
    <row r="341" spans="1:8" s="28" customFormat="1" ht="18.75">
      <c r="A341" s="45" t="s">
        <v>111</v>
      </c>
      <c r="B341" s="60" t="s">
        <v>236</v>
      </c>
      <c r="C341" s="43" t="s">
        <v>112</v>
      </c>
      <c r="D341" s="60" t="s">
        <v>131</v>
      </c>
      <c r="E341" s="60" t="s">
        <v>67</v>
      </c>
      <c r="F341" s="44">
        <v>0.7</v>
      </c>
      <c r="G341" s="44">
        <v>0.7</v>
      </c>
      <c r="H341" s="44">
        <v>0.7</v>
      </c>
    </row>
    <row r="342" spans="1:8" s="28" customFormat="1" ht="37.5">
      <c r="A342" s="45" t="s">
        <v>145</v>
      </c>
      <c r="B342" s="60" t="s">
        <v>237</v>
      </c>
      <c r="C342" s="43"/>
      <c r="D342" s="60"/>
      <c r="E342" s="60"/>
      <c r="F342" s="44">
        <f>F343</f>
        <v>4.6</v>
      </c>
      <c r="G342" s="44">
        <f>G343</f>
        <v>4.6</v>
      </c>
      <c r="H342" s="44">
        <f>H343</f>
        <v>4.6</v>
      </c>
    </row>
    <row r="343" spans="1:8" s="28" customFormat="1" ht="24.75" customHeight="1">
      <c r="A343" s="45" t="s">
        <v>111</v>
      </c>
      <c r="B343" s="60" t="s">
        <v>237</v>
      </c>
      <c r="C343" s="43" t="s">
        <v>112</v>
      </c>
      <c r="D343" s="60" t="s">
        <v>131</v>
      </c>
      <c r="E343" s="60" t="s">
        <v>67</v>
      </c>
      <c r="F343" s="44">
        <v>4.6</v>
      </c>
      <c r="G343" s="44">
        <v>4.6</v>
      </c>
      <c r="H343" s="44">
        <v>4.6</v>
      </c>
    </row>
    <row r="344" spans="1:8" s="28" customFormat="1" ht="37.5">
      <c r="A344" s="59" t="s">
        <v>115</v>
      </c>
      <c r="B344" s="43" t="s">
        <v>238</v>
      </c>
      <c r="C344" s="43"/>
      <c r="D344" s="43"/>
      <c r="E344" s="43"/>
      <c r="F344" s="44">
        <f>SUM(F345:F346)</f>
        <v>35964.3</v>
      </c>
      <c r="G344" s="44">
        <f>SUM(G345:G346)</f>
        <v>36388.600000000006</v>
      </c>
      <c r="H344" s="44">
        <f>SUM(H345:H346)</f>
        <v>36388.600000000006</v>
      </c>
    </row>
    <row r="345" spans="1:8" s="28" customFormat="1" ht="75">
      <c r="A345" s="59" t="s">
        <v>116</v>
      </c>
      <c r="B345" s="43" t="s">
        <v>238</v>
      </c>
      <c r="C345" s="43" t="s">
        <v>117</v>
      </c>
      <c r="D345" s="43" t="s">
        <v>131</v>
      </c>
      <c r="E345" s="43" t="s">
        <v>67</v>
      </c>
      <c r="F345" s="44">
        <v>35088</v>
      </c>
      <c r="G345" s="44">
        <v>35512.3</v>
      </c>
      <c r="H345" s="44">
        <v>35512.3</v>
      </c>
    </row>
    <row r="346" spans="1:8" s="28" customFormat="1" ht="37.5">
      <c r="A346" s="59" t="s">
        <v>85</v>
      </c>
      <c r="B346" s="43" t="s">
        <v>238</v>
      </c>
      <c r="C346" s="43" t="s">
        <v>64</v>
      </c>
      <c r="D346" s="43" t="s">
        <v>131</v>
      </c>
      <c r="E346" s="43" t="s">
        <v>67</v>
      </c>
      <c r="F346" s="44">
        <v>876.3</v>
      </c>
      <c r="G346" s="44">
        <v>876.3</v>
      </c>
      <c r="H346" s="44">
        <v>876.3</v>
      </c>
    </row>
    <row r="347" spans="1:8" s="28" customFormat="1" ht="56.25">
      <c r="A347" s="56" t="s">
        <v>101</v>
      </c>
      <c r="B347" s="84" t="s">
        <v>437</v>
      </c>
      <c r="C347" s="57"/>
      <c r="D347" s="57"/>
      <c r="E347" s="57"/>
      <c r="F347" s="58">
        <f>F348+F354</f>
        <v>35502</v>
      </c>
      <c r="G347" s="58">
        <f>G348+G354</f>
        <v>29661.1</v>
      </c>
      <c r="H347" s="58">
        <f>H348+H354</f>
        <v>29661.1</v>
      </c>
    </row>
    <row r="348" spans="1:8" s="28" customFormat="1" ht="37.5">
      <c r="A348" s="45" t="s">
        <v>201</v>
      </c>
      <c r="B348" s="60" t="s">
        <v>436</v>
      </c>
      <c r="C348" s="43"/>
      <c r="D348" s="43"/>
      <c r="E348" s="43"/>
      <c r="F348" s="44">
        <f>F349+F352</f>
        <v>19427.5</v>
      </c>
      <c r="G348" s="44">
        <f>G349+G352</f>
        <v>15100.8</v>
      </c>
      <c r="H348" s="44">
        <f>H349+H352</f>
        <v>15100.8</v>
      </c>
    </row>
    <row r="349" spans="1:8" s="28" customFormat="1" ht="37.5">
      <c r="A349" s="45" t="s">
        <v>135</v>
      </c>
      <c r="B349" s="60" t="s">
        <v>435</v>
      </c>
      <c r="C349" s="60"/>
      <c r="D349" s="43"/>
      <c r="E349" s="43"/>
      <c r="F349" s="44">
        <f aca="true" t="shared" si="21" ref="F349:H350">F350</f>
        <v>17100.8</v>
      </c>
      <c r="G349" s="44">
        <f t="shared" si="21"/>
        <v>15100.8</v>
      </c>
      <c r="H349" s="44">
        <f t="shared" si="21"/>
        <v>15100.8</v>
      </c>
    </row>
    <row r="350" spans="1:8" s="28" customFormat="1" ht="27.75" customHeight="1">
      <c r="A350" s="45" t="s">
        <v>34</v>
      </c>
      <c r="B350" s="60" t="s">
        <v>434</v>
      </c>
      <c r="C350" s="60"/>
      <c r="D350" s="43"/>
      <c r="E350" s="43"/>
      <c r="F350" s="44">
        <f t="shared" si="21"/>
        <v>17100.8</v>
      </c>
      <c r="G350" s="44">
        <f t="shared" si="21"/>
        <v>15100.8</v>
      </c>
      <c r="H350" s="44">
        <f t="shared" si="21"/>
        <v>15100.8</v>
      </c>
    </row>
    <row r="351" spans="1:8" s="28" customFormat="1" ht="37.5">
      <c r="A351" s="45" t="s">
        <v>63</v>
      </c>
      <c r="B351" s="60" t="s">
        <v>434</v>
      </c>
      <c r="C351" s="60" t="s">
        <v>64</v>
      </c>
      <c r="D351" s="43" t="s">
        <v>65</v>
      </c>
      <c r="E351" s="43" t="s">
        <v>74</v>
      </c>
      <c r="F351" s="44">
        <v>17100.8</v>
      </c>
      <c r="G351" s="44">
        <v>15100.8</v>
      </c>
      <c r="H351" s="44">
        <v>15100.8</v>
      </c>
    </row>
    <row r="352" spans="1:8" s="28" customFormat="1" ht="56.25">
      <c r="A352" s="45" t="s">
        <v>656</v>
      </c>
      <c r="B352" s="60" t="s">
        <v>657</v>
      </c>
      <c r="C352" s="60"/>
      <c r="D352" s="43"/>
      <c r="E352" s="43"/>
      <c r="F352" s="44">
        <f>F353</f>
        <v>2326.7</v>
      </c>
      <c r="G352" s="44">
        <f>G353</f>
        <v>0</v>
      </c>
      <c r="H352" s="44">
        <f>H353</f>
        <v>0</v>
      </c>
    </row>
    <row r="353" spans="1:8" s="28" customFormat="1" ht="37.5">
      <c r="A353" s="45" t="s">
        <v>78</v>
      </c>
      <c r="B353" s="60" t="s">
        <v>657</v>
      </c>
      <c r="C353" s="60" t="s">
        <v>79</v>
      </c>
      <c r="D353" s="43" t="s">
        <v>65</v>
      </c>
      <c r="E353" s="43" t="s">
        <v>74</v>
      </c>
      <c r="F353" s="44">
        <v>2326.7</v>
      </c>
      <c r="G353" s="44">
        <v>0</v>
      </c>
      <c r="H353" s="44">
        <v>0</v>
      </c>
    </row>
    <row r="354" spans="1:8" s="28" customFormat="1" ht="37.5">
      <c r="A354" s="85" t="s">
        <v>211</v>
      </c>
      <c r="B354" s="60" t="s">
        <v>433</v>
      </c>
      <c r="C354" s="60"/>
      <c r="D354" s="43"/>
      <c r="E354" s="43"/>
      <c r="F354" s="44">
        <f>F355</f>
        <v>16074.5</v>
      </c>
      <c r="G354" s="44">
        <f>G355</f>
        <v>14560.3</v>
      </c>
      <c r="H354" s="44">
        <f>H355</f>
        <v>14560.3</v>
      </c>
    </row>
    <row r="355" spans="1:8" s="28" customFormat="1" ht="37.5">
      <c r="A355" s="45" t="s">
        <v>135</v>
      </c>
      <c r="B355" s="60" t="s">
        <v>432</v>
      </c>
      <c r="C355" s="60"/>
      <c r="D355" s="43"/>
      <c r="E355" s="43"/>
      <c r="F355" s="44">
        <f>F356+F358</f>
        <v>16074.5</v>
      </c>
      <c r="G355" s="44">
        <f>G356+G358</f>
        <v>14560.3</v>
      </c>
      <c r="H355" s="44">
        <f>H356+H358</f>
        <v>14560.3</v>
      </c>
    </row>
    <row r="356" spans="1:8" s="28" customFormat="1" ht="37.5">
      <c r="A356" s="45" t="s">
        <v>212</v>
      </c>
      <c r="B356" s="60" t="s">
        <v>431</v>
      </c>
      <c r="C356" s="60"/>
      <c r="D356" s="43"/>
      <c r="E356" s="43"/>
      <c r="F356" s="44">
        <f>F357</f>
        <v>7856.5</v>
      </c>
      <c r="G356" s="44">
        <f>G357</f>
        <v>8153.9</v>
      </c>
      <c r="H356" s="44">
        <f>H357</f>
        <v>8153.9</v>
      </c>
    </row>
    <row r="357" spans="1:8" s="28" customFormat="1" ht="37.5">
      <c r="A357" s="45" t="s">
        <v>63</v>
      </c>
      <c r="B357" s="60" t="s">
        <v>431</v>
      </c>
      <c r="C357" s="60" t="s">
        <v>64</v>
      </c>
      <c r="D357" s="43" t="s">
        <v>65</v>
      </c>
      <c r="E357" s="43" t="s">
        <v>74</v>
      </c>
      <c r="F357" s="44">
        <v>7856.5</v>
      </c>
      <c r="G357" s="44">
        <v>8153.9</v>
      </c>
      <c r="H357" s="44">
        <v>8153.9</v>
      </c>
    </row>
    <row r="358" spans="1:8" s="28" customFormat="1" ht="18.75">
      <c r="A358" s="45" t="s">
        <v>213</v>
      </c>
      <c r="B358" s="60" t="s">
        <v>430</v>
      </c>
      <c r="C358" s="60"/>
      <c r="D358" s="43"/>
      <c r="E358" s="43"/>
      <c r="F358" s="44">
        <f>F359</f>
        <v>8218</v>
      </c>
      <c r="G358" s="44">
        <f>G359</f>
        <v>6406.4</v>
      </c>
      <c r="H358" s="44">
        <f>H359</f>
        <v>6406.4</v>
      </c>
    </row>
    <row r="359" spans="1:8" s="28" customFormat="1" ht="37.5">
      <c r="A359" s="45" t="s">
        <v>63</v>
      </c>
      <c r="B359" s="60" t="s">
        <v>430</v>
      </c>
      <c r="C359" s="60" t="s">
        <v>64</v>
      </c>
      <c r="D359" s="43" t="s">
        <v>65</v>
      </c>
      <c r="E359" s="43" t="s">
        <v>74</v>
      </c>
      <c r="F359" s="44">
        <v>8218</v>
      </c>
      <c r="G359" s="44">
        <v>6406.4</v>
      </c>
      <c r="H359" s="44">
        <v>6406.4</v>
      </c>
    </row>
    <row r="360" spans="1:8" s="28" customFormat="1" ht="112.5">
      <c r="A360" s="56" t="s">
        <v>97</v>
      </c>
      <c r="B360" s="84" t="s">
        <v>242</v>
      </c>
      <c r="C360" s="57"/>
      <c r="D360" s="57"/>
      <c r="E360" s="57"/>
      <c r="F360" s="58">
        <f>F361</f>
        <v>819.7</v>
      </c>
      <c r="G360" s="58">
        <f>G361</f>
        <v>1525.6</v>
      </c>
      <c r="H360" s="58">
        <f>H361</f>
        <v>1832.9</v>
      </c>
    </row>
    <row r="361" spans="1:8" s="28" customFormat="1" ht="37.5">
      <c r="A361" s="59" t="s">
        <v>133</v>
      </c>
      <c r="B361" s="60" t="s">
        <v>239</v>
      </c>
      <c r="C361" s="57"/>
      <c r="D361" s="57"/>
      <c r="E361" s="57"/>
      <c r="F361" s="44">
        <f>SUM(F362:F363)</f>
        <v>819.7</v>
      </c>
      <c r="G361" s="44">
        <f>SUM(G362:G363)</f>
        <v>1525.6</v>
      </c>
      <c r="H361" s="44">
        <f>SUM(H362:H363)</f>
        <v>1832.9</v>
      </c>
    </row>
    <row r="362" spans="1:8" s="28" customFormat="1" ht="37.5">
      <c r="A362" s="45" t="s">
        <v>113</v>
      </c>
      <c r="B362" s="60" t="s">
        <v>239</v>
      </c>
      <c r="C362" s="43" t="s">
        <v>114</v>
      </c>
      <c r="D362" s="43" t="s">
        <v>81</v>
      </c>
      <c r="E362" s="43" t="s">
        <v>74</v>
      </c>
      <c r="F362" s="44" t="s">
        <v>631</v>
      </c>
      <c r="G362" s="44">
        <v>201.8</v>
      </c>
      <c r="H362" s="44">
        <v>197.5</v>
      </c>
    </row>
    <row r="363" spans="1:8" s="28" customFormat="1" ht="37.5">
      <c r="A363" s="45" t="s">
        <v>113</v>
      </c>
      <c r="B363" s="60" t="s">
        <v>239</v>
      </c>
      <c r="C363" s="43" t="s">
        <v>114</v>
      </c>
      <c r="D363" s="43" t="s">
        <v>131</v>
      </c>
      <c r="E363" s="43" t="s">
        <v>69</v>
      </c>
      <c r="F363" s="44">
        <f>283.3+536.4</f>
        <v>819.7</v>
      </c>
      <c r="G363" s="44">
        <f>1793.8-470</f>
        <v>1323.8</v>
      </c>
      <c r="H363" s="44">
        <f>2105.4-470</f>
        <v>1635.4</v>
      </c>
    </row>
    <row r="364" spans="1:8" s="28" customFormat="1" ht="18.75">
      <c r="A364" s="56" t="s">
        <v>43</v>
      </c>
      <c r="B364" s="84" t="s">
        <v>438</v>
      </c>
      <c r="C364" s="57"/>
      <c r="D364" s="57"/>
      <c r="E364" s="57"/>
      <c r="F364" s="58">
        <f>F365+F371</f>
        <v>254470.10000000003</v>
      </c>
      <c r="G364" s="58">
        <f>G365+G371</f>
        <v>142580.1</v>
      </c>
      <c r="H364" s="58">
        <f>H365+H371</f>
        <v>0</v>
      </c>
    </row>
    <row r="365" spans="1:8" s="28" customFormat="1" ht="37.5">
      <c r="A365" s="45" t="s">
        <v>77</v>
      </c>
      <c r="B365" s="60" t="s">
        <v>441</v>
      </c>
      <c r="C365" s="43"/>
      <c r="D365" s="43"/>
      <c r="E365" s="43"/>
      <c r="F365" s="44">
        <f>F367+F369+F366</f>
        <v>143194.80000000002</v>
      </c>
      <c r="G365" s="44">
        <f>G367+G369+G366</f>
        <v>142580.1</v>
      </c>
      <c r="H365" s="44">
        <f>H367+H369+H366</f>
        <v>0</v>
      </c>
    </row>
    <row r="366" spans="1:8" s="28" customFormat="1" ht="37.5">
      <c r="A366" s="45" t="s">
        <v>78</v>
      </c>
      <c r="B366" s="60" t="s">
        <v>441</v>
      </c>
      <c r="C366" s="43" t="s">
        <v>79</v>
      </c>
      <c r="D366" s="43" t="s">
        <v>65</v>
      </c>
      <c r="E366" s="43" t="s">
        <v>76</v>
      </c>
      <c r="F366" s="44">
        <f>302.2+312.5</f>
        <v>614.7</v>
      </c>
      <c r="G366" s="44">
        <v>0</v>
      </c>
      <c r="H366" s="44">
        <v>0</v>
      </c>
    </row>
    <row r="367" spans="1:8" s="28" customFormat="1" ht="75">
      <c r="A367" s="45" t="s">
        <v>39</v>
      </c>
      <c r="B367" s="60" t="s">
        <v>439</v>
      </c>
      <c r="C367" s="43"/>
      <c r="D367" s="43"/>
      <c r="E367" s="43"/>
      <c r="F367" s="44">
        <f>F368</f>
        <v>142437.5</v>
      </c>
      <c r="G367" s="44">
        <f>G368</f>
        <v>142437.5</v>
      </c>
      <c r="H367" s="44">
        <f>H368</f>
        <v>0</v>
      </c>
    </row>
    <row r="368" spans="1:8" s="28" customFormat="1" ht="37.5">
      <c r="A368" s="45" t="s">
        <v>78</v>
      </c>
      <c r="B368" s="60" t="s">
        <v>439</v>
      </c>
      <c r="C368" s="43" t="s">
        <v>79</v>
      </c>
      <c r="D368" s="43" t="s">
        <v>65</v>
      </c>
      <c r="E368" s="43" t="s">
        <v>76</v>
      </c>
      <c r="F368" s="44">
        <f>142437.5</f>
        <v>142437.5</v>
      </c>
      <c r="G368" s="44">
        <v>142437.5</v>
      </c>
      <c r="H368" s="44">
        <v>0</v>
      </c>
    </row>
    <row r="369" spans="1:8" s="28" customFormat="1" ht="75">
      <c r="A369" s="45" t="s">
        <v>39</v>
      </c>
      <c r="B369" s="60" t="s">
        <v>440</v>
      </c>
      <c r="C369" s="43"/>
      <c r="D369" s="43"/>
      <c r="E369" s="43"/>
      <c r="F369" s="44">
        <f>F370</f>
        <v>142.6</v>
      </c>
      <c r="G369" s="44">
        <f>G370</f>
        <v>142.6</v>
      </c>
      <c r="H369" s="44">
        <f>H370</f>
        <v>0</v>
      </c>
    </row>
    <row r="370" spans="1:8" s="28" customFormat="1" ht="37.5">
      <c r="A370" s="45" t="s">
        <v>78</v>
      </c>
      <c r="B370" s="60" t="s">
        <v>440</v>
      </c>
      <c r="C370" s="43" t="s">
        <v>79</v>
      </c>
      <c r="D370" s="43" t="s">
        <v>65</v>
      </c>
      <c r="E370" s="43" t="s">
        <v>76</v>
      </c>
      <c r="F370" s="44">
        <v>142.6</v>
      </c>
      <c r="G370" s="44">
        <v>142.6</v>
      </c>
      <c r="H370" s="44">
        <v>0</v>
      </c>
    </row>
    <row r="371" spans="1:8" s="28" customFormat="1" ht="18.75">
      <c r="A371" s="45" t="s">
        <v>520</v>
      </c>
      <c r="B371" s="60" t="s">
        <v>539</v>
      </c>
      <c r="C371" s="43"/>
      <c r="D371" s="43"/>
      <c r="E371" s="43"/>
      <c r="F371" s="44">
        <f aca="true" t="shared" si="22" ref="F371:H372">F372</f>
        <v>111275.3</v>
      </c>
      <c r="G371" s="44">
        <f t="shared" si="22"/>
        <v>0</v>
      </c>
      <c r="H371" s="44">
        <f t="shared" si="22"/>
        <v>0</v>
      </c>
    </row>
    <row r="372" spans="1:8" s="28" customFormat="1" ht="37.5">
      <c r="A372" s="45" t="s">
        <v>540</v>
      </c>
      <c r="B372" s="60" t="s">
        <v>521</v>
      </c>
      <c r="C372" s="43"/>
      <c r="D372" s="43"/>
      <c r="E372" s="43"/>
      <c r="F372" s="44">
        <f t="shared" si="22"/>
        <v>111275.3</v>
      </c>
      <c r="G372" s="44">
        <f t="shared" si="22"/>
        <v>0</v>
      </c>
      <c r="H372" s="44">
        <f t="shared" si="22"/>
        <v>0</v>
      </c>
    </row>
    <row r="373" spans="1:8" s="28" customFormat="1" ht="37.5">
      <c r="A373" s="45" t="s">
        <v>78</v>
      </c>
      <c r="B373" s="60" t="s">
        <v>521</v>
      </c>
      <c r="C373" s="43" t="s">
        <v>79</v>
      </c>
      <c r="D373" s="43" t="s">
        <v>65</v>
      </c>
      <c r="E373" s="43" t="s">
        <v>76</v>
      </c>
      <c r="F373" s="44">
        <v>111275.3</v>
      </c>
      <c r="G373" s="44">
        <v>0</v>
      </c>
      <c r="H373" s="44">
        <v>0</v>
      </c>
    </row>
    <row r="374" spans="1:8" s="28" customFormat="1" ht="56.25">
      <c r="A374" s="56" t="s">
        <v>98</v>
      </c>
      <c r="B374" s="84" t="s">
        <v>243</v>
      </c>
      <c r="C374" s="57"/>
      <c r="D374" s="57"/>
      <c r="E374" s="57"/>
      <c r="F374" s="58">
        <f>F375+F380+F382+F390</f>
        <v>540</v>
      </c>
      <c r="G374" s="58">
        <f>G375+G380+G382+G390</f>
        <v>540</v>
      </c>
      <c r="H374" s="58">
        <f>H375+H380+H382+H390</f>
        <v>540</v>
      </c>
    </row>
    <row r="375" spans="1:8" s="28" customFormat="1" ht="28.5" customHeight="1">
      <c r="A375" s="59" t="s">
        <v>66</v>
      </c>
      <c r="B375" s="60" t="s">
        <v>244</v>
      </c>
      <c r="C375" s="43"/>
      <c r="D375" s="43"/>
      <c r="E375" s="43"/>
      <c r="F375" s="44">
        <f>F376+F377+F378+F379</f>
        <v>279</v>
      </c>
      <c r="G375" s="44">
        <f>G376+G377+G378+G379</f>
        <v>279</v>
      </c>
      <c r="H375" s="44">
        <f>H376+H377+H378+H379</f>
        <v>279</v>
      </c>
    </row>
    <row r="376" spans="1:8" s="28" customFormat="1" ht="43.5" customHeight="1">
      <c r="A376" s="45" t="s">
        <v>63</v>
      </c>
      <c r="B376" s="60" t="s">
        <v>244</v>
      </c>
      <c r="C376" s="43" t="s">
        <v>64</v>
      </c>
      <c r="D376" s="43" t="s">
        <v>69</v>
      </c>
      <c r="E376" s="43" t="s">
        <v>86</v>
      </c>
      <c r="F376" s="44">
        <v>131</v>
      </c>
      <c r="G376" s="44">
        <v>0</v>
      </c>
      <c r="H376" s="44">
        <v>0</v>
      </c>
    </row>
    <row r="377" spans="1:8" s="28" customFormat="1" ht="37.5">
      <c r="A377" s="45" t="s">
        <v>63</v>
      </c>
      <c r="B377" s="60" t="s">
        <v>244</v>
      </c>
      <c r="C377" s="43" t="s">
        <v>64</v>
      </c>
      <c r="D377" s="43" t="s">
        <v>81</v>
      </c>
      <c r="E377" s="43" t="s">
        <v>82</v>
      </c>
      <c r="F377" s="44">
        <v>20</v>
      </c>
      <c r="G377" s="44">
        <v>0</v>
      </c>
      <c r="H377" s="44">
        <v>0</v>
      </c>
    </row>
    <row r="378" spans="1:8" s="28" customFormat="1" ht="18.75">
      <c r="A378" s="59" t="s">
        <v>71</v>
      </c>
      <c r="B378" s="60" t="s">
        <v>244</v>
      </c>
      <c r="C378" s="43" t="s">
        <v>72</v>
      </c>
      <c r="D378" s="43" t="s">
        <v>69</v>
      </c>
      <c r="E378" s="43" t="s">
        <v>86</v>
      </c>
      <c r="F378" s="44">
        <v>58</v>
      </c>
      <c r="G378" s="44">
        <v>0</v>
      </c>
      <c r="H378" s="44">
        <v>0</v>
      </c>
    </row>
    <row r="379" spans="1:8" s="28" customFormat="1" ht="18.75">
      <c r="A379" s="59" t="s">
        <v>71</v>
      </c>
      <c r="B379" s="60" t="s">
        <v>244</v>
      </c>
      <c r="C379" s="43" t="s">
        <v>72</v>
      </c>
      <c r="D379" s="43" t="s">
        <v>81</v>
      </c>
      <c r="E379" s="43" t="s">
        <v>82</v>
      </c>
      <c r="F379" s="44">
        <v>70</v>
      </c>
      <c r="G379" s="44">
        <v>279</v>
      </c>
      <c r="H379" s="44">
        <v>279</v>
      </c>
    </row>
    <row r="380" spans="1:8" s="28" customFormat="1" ht="24.75" customHeight="1">
      <c r="A380" s="59" t="s">
        <v>134</v>
      </c>
      <c r="B380" s="60" t="s">
        <v>245</v>
      </c>
      <c r="C380" s="43"/>
      <c r="D380" s="43"/>
      <c r="E380" s="43"/>
      <c r="F380" s="44">
        <f>F381</f>
        <v>66</v>
      </c>
      <c r="G380" s="44">
        <f>G381</f>
        <v>66</v>
      </c>
      <c r="H380" s="44">
        <f>H381</f>
        <v>66</v>
      </c>
    </row>
    <row r="381" spans="1:8" s="28" customFormat="1" ht="37.5">
      <c r="A381" s="59" t="s">
        <v>63</v>
      </c>
      <c r="B381" s="60" t="s">
        <v>245</v>
      </c>
      <c r="C381" s="43" t="s">
        <v>64</v>
      </c>
      <c r="D381" s="43" t="s">
        <v>81</v>
      </c>
      <c r="E381" s="43" t="s">
        <v>82</v>
      </c>
      <c r="F381" s="44">
        <v>66</v>
      </c>
      <c r="G381" s="44">
        <v>66</v>
      </c>
      <c r="H381" s="44">
        <v>66</v>
      </c>
    </row>
    <row r="382" spans="1:8" s="28" customFormat="1" ht="37.5">
      <c r="A382" s="45" t="s">
        <v>133</v>
      </c>
      <c r="B382" s="60" t="s">
        <v>246</v>
      </c>
      <c r="C382" s="43"/>
      <c r="D382" s="43"/>
      <c r="E382" s="43"/>
      <c r="F382" s="44">
        <f>F383+F384+F386+F388</f>
        <v>195</v>
      </c>
      <c r="G382" s="44">
        <f>G383+G384+G386+G388</f>
        <v>7</v>
      </c>
      <c r="H382" s="44">
        <f>H383+H384+H386+H388</f>
        <v>7</v>
      </c>
    </row>
    <row r="383" spans="1:8" s="28" customFormat="1" ht="37.5">
      <c r="A383" s="45" t="s">
        <v>113</v>
      </c>
      <c r="B383" s="60" t="s">
        <v>246</v>
      </c>
      <c r="C383" s="43" t="s">
        <v>114</v>
      </c>
      <c r="D383" s="60" t="s">
        <v>131</v>
      </c>
      <c r="E383" s="60" t="s">
        <v>69</v>
      </c>
      <c r="F383" s="44">
        <f>1+6</f>
        <v>7</v>
      </c>
      <c r="G383" s="44">
        <v>7</v>
      </c>
      <c r="H383" s="44">
        <v>7</v>
      </c>
    </row>
    <row r="384" spans="1:8" s="28" customFormat="1" ht="18.75">
      <c r="A384" s="45" t="s">
        <v>125</v>
      </c>
      <c r="B384" s="60" t="s">
        <v>822</v>
      </c>
      <c r="C384" s="43"/>
      <c r="D384" s="43"/>
      <c r="E384" s="43"/>
      <c r="F384" s="44">
        <f>SUM(F385:F385)</f>
        <v>133.7</v>
      </c>
      <c r="G384" s="44">
        <f>SUM(G385:G385)</f>
        <v>0</v>
      </c>
      <c r="H384" s="44">
        <f>SUM(H385:H385)</f>
        <v>0</v>
      </c>
    </row>
    <row r="385" spans="1:8" s="28" customFormat="1" ht="37.5">
      <c r="A385" s="45" t="s">
        <v>113</v>
      </c>
      <c r="B385" s="60" t="s">
        <v>822</v>
      </c>
      <c r="C385" s="43" t="s">
        <v>114</v>
      </c>
      <c r="D385" s="60" t="s">
        <v>81</v>
      </c>
      <c r="E385" s="60" t="s">
        <v>76</v>
      </c>
      <c r="F385" s="44">
        <v>133.7</v>
      </c>
      <c r="G385" s="44">
        <v>0</v>
      </c>
      <c r="H385" s="44">
        <v>0</v>
      </c>
    </row>
    <row r="386" spans="1:8" s="28" customFormat="1" ht="37.5">
      <c r="A386" s="45" t="s">
        <v>10</v>
      </c>
      <c r="B386" s="60" t="s">
        <v>823</v>
      </c>
      <c r="C386" s="43"/>
      <c r="D386" s="43"/>
      <c r="E386" s="43"/>
      <c r="F386" s="44">
        <f>SUM(F387:F387)</f>
        <v>33.4</v>
      </c>
      <c r="G386" s="44">
        <f>SUM(G387:G387)</f>
        <v>0</v>
      </c>
      <c r="H386" s="44">
        <f>SUM(H387:H387)</f>
        <v>0</v>
      </c>
    </row>
    <row r="387" spans="1:8" s="28" customFormat="1" ht="37.5">
      <c r="A387" s="45" t="s">
        <v>113</v>
      </c>
      <c r="B387" s="60" t="s">
        <v>823</v>
      </c>
      <c r="C387" s="43" t="s">
        <v>114</v>
      </c>
      <c r="D387" s="60" t="s">
        <v>81</v>
      </c>
      <c r="E387" s="60" t="s">
        <v>74</v>
      </c>
      <c r="F387" s="44">
        <v>33.4</v>
      </c>
      <c r="G387" s="44">
        <v>0</v>
      </c>
      <c r="H387" s="44">
        <v>0</v>
      </c>
    </row>
    <row r="388" spans="1:8" s="28" customFormat="1" ht="37.5">
      <c r="A388" s="45" t="s">
        <v>94</v>
      </c>
      <c r="B388" s="60" t="s">
        <v>824</v>
      </c>
      <c r="C388" s="43"/>
      <c r="D388" s="43"/>
      <c r="E388" s="43"/>
      <c r="F388" s="44">
        <f>SUM(F389:F389)</f>
        <v>20.9</v>
      </c>
      <c r="G388" s="44">
        <f>SUM(G389:G389)</f>
        <v>0</v>
      </c>
      <c r="H388" s="44">
        <f>SUM(H389:H389)</f>
        <v>0</v>
      </c>
    </row>
    <row r="389" spans="1:8" s="28" customFormat="1" ht="37.5">
      <c r="A389" s="45" t="s">
        <v>113</v>
      </c>
      <c r="B389" s="60" t="s">
        <v>824</v>
      </c>
      <c r="C389" s="43" t="s">
        <v>114</v>
      </c>
      <c r="D389" s="60" t="s">
        <v>81</v>
      </c>
      <c r="E389" s="60" t="s">
        <v>76</v>
      </c>
      <c r="F389" s="44">
        <v>20.9</v>
      </c>
      <c r="G389" s="44">
        <v>0</v>
      </c>
      <c r="H389" s="44">
        <v>0</v>
      </c>
    </row>
    <row r="390" spans="1:8" s="28" customFormat="1" ht="56.25">
      <c r="A390" s="86" t="s">
        <v>170</v>
      </c>
      <c r="B390" s="60" t="s">
        <v>247</v>
      </c>
      <c r="C390" s="43"/>
      <c r="D390" s="43"/>
      <c r="E390" s="43"/>
      <c r="F390" s="44">
        <f aca="true" t="shared" si="23" ref="F390:H391">F391</f>
        <v>0</v>
      </c>
      <c r="G390" s="44">
        <f t="shared" si="23"/>
        <v>188</v>
      </c>
      <c r="H390" s="44">
        <f t="shared" si="23"/>
        <v>188</v>
      </c>
    </row>
    <row r="391" spans="1:8" s="28" customFormat="1" ht="93.75">
      <c r="A391" s="45" t="s">
        <v>104</v>
      </c>
      <c r="B391" s="60" t="s">
        <v>248</v>
      </c>
      <c r="C391" s="43"/>
      <c r="D391" s="43"/>
      <c r="E391" s="43"/>
      <c r="F391" s="44">
        <f t="shared" si="23"/>
        <v>0</v>
      </c>
      <c r="G391" s="44">
        <f t="shared" si="23"/>
        <v>188</v>
      </c>
      <c r="H391" s="44">
        <f t="shared" si="23"/>
        <v>188</v>
      </c>
    </row>
    <row r="392" spans="1:8" s="28" customFormat="1" ht="18.75">
      <c r="A392" s="86" t="s">
        <v>111</v>
      </c>
      <c r="B392" s="60" t="s">
        <v>248</v>
      </c>
      <c r="C392" s="43" t="s">
        <v>112</v>
      </c>
      <c r="D392" s="43" t="s">
        <v>81</v>
      </c>
      <c r="E392" s="43" t="s">
        <v>81</v>
      </c>
      <c r="F392" s="44">
        <v>0</v>
      </c>
      <c r="G392" s="44">
        <v>188</v>
      </c>
      <c r="H392" s="44">
        <v>188</v>
      </c>
    </row>
    <row r="393" spans="1:8" s="28" customFormat="1" ht="37.5">
      <c r="A393" s="56" t="s">
        <v>154</v>
      </c>
      <c r="B393" s="57" t="s">
        <v>252</v>
      </c>
      <c r="C393" s="43"/>
      <c r="D393" s="57"/>
      <c r="E393" s="57"/>
      <c r="F393" s="58">
        <f>F394+F398+F404</f>
        <v>180012.1</v>
      </c>
      <c r="G393" s="58">
        <f>G394+G398+G404</f>
        <v>329203.30000000005</v>
      </c>
      <c r="H393" s="58">
        <f>H394+H398+H404</f>
        <v>229835</v>
      </c>
    </row>
    <row r="394" spans="1:13" s="28" customFormat="1" ht="37.5">
      <c r="A394" s="59" t="s">
        <v>155</v>
      </c>
      <c r="B394" s="43" t="s">
        <v>253</v>
      </c>
      <c r="C394" s="43"/>
      <c r="D394" s="43"/>
      <c r="E394" s="43"/>
      <c r="F394" s="44">
        <f>F395</f>
        <v>114319.09999999999</v>
      </c>
      <c r="G394" s="44">
        <f>G395</f>
        <v>114222.6</v>
      </c>
      <c r="H394" s="44">
        <f>H395</f>
        <v>114756.5</v>
      </c>
      <c r="K394" s="29"/>
      <c r="L394" s="29"/>
      <c r="M394" s="29"/>
    </row>
    <row r="395" spans="1:8" s="28" customFormat="1" ht="37.5">
      <c r="A395" s="59" t="s">
        <v>135</v>
      </c>
      <c r="B395" s="43" t="s">
        <v>254</v>
      </c>
      <c r="C395" s="43"/>
      <c r="D395" s="43"/>
      <c r="E395" s="43"/>
      <c r="F395" s="44">
        <f>F396+F397</f>
        <v>114319.09999999999</v>
      </c>
      <c r="G395" s="44">
        <f>G396+G397</f>
        <v>114222.6</v>
      </c>
      <c r="H395" s="44">
        <f>H396+H397</f>
        <v>114756.5</v>
      </c>
    </row>
    <row r="396" spans="1:13" s="28" customFormat="1" ht="37.5">
      <c r="A396" s="59" t="s">
        <v>113</v>
      </c>
      <c r="B396" s="43" t="s">
        <v>254</v>
      </c>
      <c r="C396" s="43" t="s">
        <v>114</v>
      </c>
      <c r="D396" s="43" t="s">
        <v>156</v>
      </c>
      <c r="E396" s="43" t="s">
        <v>76</v>
      </c>
      <c r="F396" s="44">
        <v>36905.2</v>
      </c>
      <c r="G396" s="44">
        <v>37314</v>
      </c>
      <c r="H396" s="44">
        <v>37417</v>
      </c>
      <c r="K396" s="29"/>
      <c r="L396" s="29"/>
      <c r="M396" s="29"/>
    </row>
    <row r="397" spans="1:8" s="28" customFormat="1" ht="37.5">
      <c r="A397" s="59" t="s">
        <v>113</v>
      </c>
      <c r="B397" s="43" t="s">
        <v>254</v>
      </c>
      <c r="C397" s="43" t="s">
        <v>114</v>
      </c>
      <c r="D397" s="43" t="s">
        <v>156</v>
      </c>
      <c r="E397" s="43" t="s">
        <v>74</v>
      </c>
      <c r="F397" s="44">
        <f>76340+1073.9</f>
        <v>77413.9</v>
      </c>
      <c r="G397" s="44">
        <f>76340+568.6</f>
        <v>76908.6</v>
      </c>
      <c r="H397" s="44">
        <f>76340+999.5</f>
        <v>77339.5</v>
      </c>
    </row>
    <row r="398" spans="1:8" s="28" customFormat="1" ht="56.25">
      <c r="A398" s="59" t="s">
        <v>157</v>
      </c>
      <c r="B398" s="43" t="s">
        <v>255</v>
      </c>
      <c r="C398" s="43"/>
      <c r="D398" s="43"/>
      <c r="E398" s="43"/>
      <c r="F398" s="44">
        <f>F399</f>
        <v>5679.3</v>
      </c>
      <c r="G398" s="44">
        <f aca="true" t="shared" si="24" ref="F398:H399">G399</f>
        <v>4915</v>
      </c>
      <c r="H398" s="44">
        <f>H399</f>
        <v>4919</v>
      </c>
    </row>
    <row r="399" spans="1:8" s="28" customFormat="1" ht="22.5" customHeight="1">
      <c r="A399" s="59" t="s">
        <v>66</v>
      </c>
      <c r="B399" s="43" t="s">
        <v>256</v>
      </c>
      <c r="C399" s="43"/>
      <c r="D399" s="43"/>
      <c r="E399" s="43"/>
      <c r="F399" s="44">
        <f t="shared" si="24"/>
        <v>5679.3</v>
      </c>
      <c r="G399" s="44">
        <f t="shared" si="24"/>
        <v>4915</v>
      </c>
      <c r="H399" s="44">
        <f t="shared" si="24"/>
        <v>4919</v>
      </c>
    </row>
    <row r="400" spans="1:8" s="28" customFormat="1" ht="37.5">
      <c r="A400" s="59" t="s">
        <v>145</v>
      </c>
      <c r="B400" s="43" t="s">
        <v>257</v>
      </c>
      <c r="C400" s="43"/>
      <c r="D400" s="43"/>
      <c r="E400" s="43"/>
      <c r="F400" s="44">
        <f>F401+F402+F403</f>
        <v>5679.3</v>
      </c>
      <c r="G400" s="44">
        <f>G401+G402+G403</f>
        <v>4915</v>
      </c>
      <c r="H400" s="44">
        <f>H401+H402+H403</f>
        <v>4919</v>
      </c>
    </row>
    <row r="401" spans="1:8" s="28" customFormat="1" ht="75">
      <c r="A401" s="45" t="s">
        <v>116</v>
      </c>
      <c r="B401" s="43" t="s">
        <v>257</v>
      </c>
      <c r="C401" s="43" t="s">
        <v>117</v>
      </c>
      <c r="D401" s="43" t="s">
        <v>146</v>
      </c>
      <c r="E401" s="43" t="s">
        <v>65</v>
      </c>
      <c r="F401" s="44">
        <f>4861.5+282.5</f>
        <v>5144</v>
      </c>
      <c r="G401" s="44">
        <v>4375.7</v>
      </c>
      <c r="H401" s="44">
        <v>4375.7</v>
      </c>
    </row>
    <row r="402" spans="1:8" s="28" customFormat="1" ht="37.5">
      <c r="A402" s="59" t="s">
        <v>63</v>
      </c>
      <c r="B402" s="43" t="s">
        <v>257</v>
      </c>
      <c r="C402" s="43" t="s">
        <v>64</v>
      </c>
      <c r="D402" s="43" t="s">
        <v>146</v>
      </c>
      <c r="E402" s="43" t="s">
        <v>65</v>
      </c>
      <c r="F402" s="44">
        <f>535.4-5.1</f>
        <v>530.3</v>
      </c>
      <c r="G402" s="44">
        <f>535.4-1.1</f>
        <v>534.3</v>
      </c>
      <c r="H402" s="44">
        <f>535.4+2.9</f>
        <v>538.3</v>
      </c>
    </row>
    <row r="403" spans="1:8" s="28" customFormat="1" ht="25.5" customHeight="1">
      <c r="A403" s="45" t="s">
        <v>111</v>
      </c>
      <c r="B403" s="43" t="s">
        <v>257</v>
      </c>
      <c r="C403" s="43" t="s">
        <v>112</v>
      </c>
      <c r="D403" s="43" t="s">
        <v>146</v>
      </c>
      <c r="E403" s="43" t="s">
        <v>65</v>
      </c>
      <c r="F403" s="44">
        <v>5</v>
      </c>
      <c r="G403" s="44">
        <v>5</v>
      </c>
      <c r="H403" s="44">
        <v>5</v>
      </c>
    </row>
    <row r="404" spans="1:8" s="28" customFormat="1" ht="56.25">
      <c r="A404" s="59" t="s">
        <v>158</v>
      </c>
      <c r="B404" s="43" t="s">
        <v>258</v>
      </c>
      <c r="C404" s="43"/>
      <c r="D404" s="43"/>
      <c r="E404" s="43"/>
      <c r="F404" s="44">
        <f>F405+F418+F452+F449+F442</f>
        <v>60013.700000000004</v>
      </c>
      <c r="G404" s="44">
        <f>G405+G418+G452+G449+G442</f>
        <v>210065.7</v>
      </c>
      <c r="H404" s="44">
        <f>H405+H418+H452+H449+H442</f>
        <v>110159.5</v>
      </c>
    </row>
    <row r="405" spans="1:8" s="28" customFormat="1" ht="27.75" customHeight="1">
      <c r="A405" s="59" t="s">
        <v>134</v>
      </c>
      <c r="B405" s="43" t="s">
        <v>259</v>
      </c>
      <c r="C405" s="43"/>
      <c r="D405" s="43"/>
      <c r="E405" s="43"/>
      <c r="F405" s="44">
        <f>F408+F412+F414+F406+F416</f>
        <v>2095.8</v>
      </c>
      <c r="G405" s="44">
        <f>G408+G412+G414+G406+G416</f>
        <v>4682.5</v>
      </c>
      <c r="H405" s="44">
        <f>H408+H412+H414+H406+H416</f>
        <v>4682.5</v>
      </c>
    </row>
    <row r="406" spans="1:8" s="28" customFormat="1" ht="52.5" customHeight="1">
      <c r="A406" s="64" t="s">
        <v>648</v>
      </c>
      <c r="B406" s="80" t="s">
        <v>750</v>
      </c>
      <c r="C406" s="43"/>
      <c r="D406" s="43"/>
      <c r="E406" s="43"/>
      <c r="F406" s="44">
        <f>F407</f>
        <v>0</v>
      </c>
      <c r="G406" s="44">
        <f>G407</f>
        <v>2502.5</v>
      </c>
      <c r="H406" s="44">
        <f>H407</f>
        <v>2502.5</v>
      </c>
    </row>
    <row r="407" spans="1:8" s="28" customFormat="1" ht="46.5" customHeight="1">
      <c r="A407" s="81" t="s">
        <v>63</v>
      </c>
      <c r="B407" s="80" t="s">
        <v>750</v>
      </c>
      <c r="C407" s="43" t="s">
        <v>64</v>
      </c>
      <c r="D407" s="43" t="s">
        <v>146</v>
      </c>
      <c r="E407" s="43" t="s">
        <v>76</v>
      </c>
      <c r="F407" s="44">
        <v>0</v>
      </c>
      <c r="G407" s="44">
        <v>2502.5</v>
      </c>
      <c r="H407" s="44">
        <v>2502.5</v>
      </c>
    </row>
    <row r="408" spans="1:11" s="28" customFormat="1" ht="45.75" customHeight="1">
      <c r="A408" s="59" t="s">
        <v>159</v>
      </c>
      <c r="B408" s="43" t="s">
        <v>260</v>
      </c>
      <c r="C408" s="43"/>
      <c r="D408" s="43"/>
      <c r="E408" s="43"/>
      <c r="F408" s="44">
        <f>F410+F409+F411</f>
        <v>513.1</v>
      </c>
      <c r="G408" s="44">
        <f>G410+G409+G411</f>
        <v>1998.4</v>
      </c>
      <c r="H408" s="44">
        <f>H410+H409+H411</f>
        <v>1998.4</v>
      </c>
      <c r="I408" s="30"/>
      <c r="J408" s="30"/>
      <c r="K408" s="30"/>
    </row>
    <row r="409" spans="1:8" s="28" customFormat="1" ht="75">
      <c r="A409" s="59" t="s">
        <v>116</v>
      </c>
      <c r="B409" s="43" t="s">
        <v>260</v>
      </c>
      <c r="C409" s="43" t="s">
        <v>117</v>
      </c>
      <c r="D409" s="43" t="s">
        <v>146</v>
      </c>
      <c r="E409" s="43" t="s">
        <v>65</v>
      </c>
      <c r="F409" s="44">
        <v>16.3</v>
      </c>
      <c r="G409" s="44">
        <v>801.5</v>
      </c>
      <c r="H409" s="44">
        <v>801.5</v>
      </c>
    </row>
    <row r="410" spans="1:8" s="28" customFormat="1" ht="37.5">
      <c r="A410" s="59" t="s">
        <v>63</v>
      </c>
      <c r="B410" s="43" t="s">
        <v>260</v>
      </c>
      <c r="C410" s="43" t="s">
        <v>64</v>
      </c>
      <c r="D410" s="43" t="s">
        <v>146</v>
      </c>
      <c r="E410" s="43" t="s">
        <v>65</v>
      </c>
      <c r="F410" s="44">
        <v>448.8</v>
      </c>
      <c r="G410" s="44">
        <f>1198.5-1.6</f>
        <v>1196.9</v>
      </c>
      <c r="H410" s="44">
        <f>1198.5-1.6</f>
        <v>1196.9</v>
      </c>
    </row>
    <row r="411" spans="1:8" s="28" customFormat="1" ht="18.75">
      <c r="A411" s="81" t="s">
        <v>71</v>
      </c>
      <c r="B411" s="43" t="s">
        <v>260</v>
      </c>
      <c r="C411" s="43" t="s">
        <v>72</v>
      </c>
      <c r="D411" s="43" t="s">
        <v>146</v>
      </c>
      <c r="E411" s="43" t="s">
        <v>65</v>
      </c>
      <c r="F411" s="44">
        <v>48</v>
      </c>
      <c r="G411" s="44">
        <v>0</v>
      </c>
      <c r="H411" s="44">
        <v>0</v>
      </c>
    </row>
    <row r="412" spans="1:11" s="28" customFormat="1" ht="56.25">
      <c r="A412" s="59" t="s">
        <v>160</v>
      </c>
      <c r="B412" s="43" t="s">
        <v>261</v>
      </c>
      <c r="C412" s="43"/>
      <c r="D412" s="43"/>
      <c r="E412" s="43"/>
      <c r="F412" s="44">
        <f>F413</f>
        <v>82.7</v>
      </c>
      <c r="G412" s="44">
        <f>G413</f>
        <v>100</v>
      </c>
      <c r="H412" s="44">
        <f>H413</f>
        <v>100</v>
      </c>
      <c r="I412" s="30"/>
      <c r="J412" s="30"/>
      <c r="K412" s="30"/>
    </row>
    <row r="413" spans="1:8" s="28" customFormat="1" ht="75">
      <c r="A413" s="45" t="s">
        <v>116</v>
      </c>
      <c r="B413" s="43" t="s">
        <v>261</v>
      </c>
      <c r="C413" s="43" t="s">
        <v>117</v>
      </c>
      <c r="D413" s="43" t="s">
        <v>146</v>
      </c>
      <c r="E413" s="43" t="s">
        <v>65</v>
      </c>
      <c r="F413" s="44">
        <v>82.7</v>
      </c>
      <c r="G413" s="44">
        <v>100</v>
      </c>
      <c r="H413" s="44">
        <v>100</v>
      </c>
    </row>
    <row r="414" spans="1:11" s="28" customFormat="1" ht="75">
      <c r="A414" s="59" t="s">
        <v>7</v>
      </c>
      <c r="B414" s="43" t="s">
        <v>563</v>
      </c>
      <c r="C414" s="43"/>
      <c r="D414" s="43"/>
      <c r="E414" s="43"/>
      <c r="F414" s="44">
        <f>F415</f>
        <v>0</v>
      </c>
      <c r="G414" s="44">
        <f>G415</f>
        <v>81.6</v>
      </c>
      <c r="H414" s="44">
        <f>H415</f>
        <v>81.6</v>
      </c>
      <c r="I414" s="30"/>
      <c r="J414" s="30"/>
      <c r="K414" s="30"/>
    </row>
    <row r="415" spans="1:8" s="28" customFormat="1" ht="37.5">
      <c r="A415" s="62" t="s">
        <v>63</v>
      </c>
      <c r="B415" s="43" t="s">
        <v>563</v>
      </c>
      <c r="C415" s="43" t="s">
        <v>64</v>
      </c>
      <c r="D415" s="43" t="s">
        <v>146</v>
      </c>
      <c r="E415" s="43" t="s">
        <v>65</v>
      </c>
      <c r="F415" s="44">
        <v>0</v>
      </c>
      <c r="G415" s="44">
        <v>81.6</v>
      </c>
      <c r="H415" s="44">
        <v>81.6</v>
      </c>
    </row>
    <row r="416" spans="1:8" s="28" customFormat="1" ht="56.25">
      <c r="A416" s="64" t="s">
        <v>182</v>
      </c>
      <c r="B416" s="80" t="s">
        <v>609</v>
      </c>
      <c r="C416" s="43"/>
      <c r="D416" s="43"/>
      <c r="E416" s="43"/>
      <c r="F416" s="44">
        <f>F417</f>
        <v>1500</v>
      </c>
      <c r="G416" s="44">
        <f>G417</f>
        <v>0</v>
      </c>
      <c r="H416" s="44">
        <f>H417</f>
        <v>0</v>
      </c>
    </row>
    <row r="417" spans="1:8" s="28" customFormat="1" ht="37.5">
      <c r="A417" s="64" t="s">
        <v>63</v>
      </c>
      <c r="B417" s="80" t="s">
        <v>609</v>
      </c>
      <c r="C417" s="43" t="s">
        <v>64</v>
      </c>
      <c r="D417" s="43" t="s">
        <v>146</v>
      </c>
      <c r="E417" s="43" t="s">
        <v>76</v>
      </c>
      <c r="F417" s="44">
        <v>1500</v>
      </c>
      <c r="G417" s="44">
        <v>0</v>
      </c>
      <c r="H417" s="44">
        <v>0</v>
      </c>
    </row>
    <row r="418" spans="1:8" s="28" customFormat="1" ht="37.5">
      <c r="A418" s="59" t="s">
        <v>133</v>
      </c>
      <c r="B418" s="43" t="s">
        <v>262</v>
      </c>
      <c r="C418" s="43"/>
      <c r="D418" s="43"/>
      <c r="E418" s="43"/>
      <c r="F418" s="44">
        <f>F423+F427+F434+F436+F425+F432+F420+F438+F440+F419+F430</f>
        <v>54740.4</v>
      </c>
      <c r="G418" s="44">
        <f>G423+G427+G434+G436+G425+G432+G420+G438+G440+G419+G430</f>
        <v>2961.9</v>
      </c>
      <c r="H418" s="44">
        <f>H423+H427+H434+H436+H425+H432+H420+H438+H440+H419+H430</f>
        <v>2961.9</v>
      </c>
    </row>
    <row r="419" spans="1:8" s="28" customFormat="1" ht="37.5">
      <c r="A419" s="87" t="s">
        <v>113</v>
      </c>
      <c r="B419" s="43" t="s">
        <v>262</v>
      </c>
      <c r="C419" s="43" t="s">
        <v>114</v>
      </c>
      <c r="D419" s="43" t="s">
        <v>146</v>
      </c>
      <c r="E419" s="43" t="s">
        <v>76</v>
      </c>
      <c r="F419" s="44">
        <v>4.3</v>
      </c>
      <c r="G419" s="44">
        <v>0</v>
      </c>
      <c r="H419" s="44">
        <v>0</v>
      </c>
    </row>
    <row r="420" spans="1:8" s="28" customFormat="1" ht="37.5">
      <c r="A420" s="88" t="s">
        <v>159</v>
      </c>
      <c r="B420" s="80" t="s">
        <v>751</v>
      </c>
      <c r="C420" s="43"/>
      <c r="D420" s="43"/>
      <c r="E420" s="43"/>
      <c r="F420" s="44">
        <f>F421+F422</f>
        <v>1057.2</v>
      </c>
      <c r="G420" s="44">
        <f>G421</f>
        <v>0</v>
      </c>
      <c r="H420" s="44">
        <f>H421</f>
        <v>0</v>
      </c>
    </row>
    <row r="421" spans="1:8" s="28" customFormat="1" ht="37.5">
      <c r="A421" s="87" t="s">
        <v>113</v>
      </c>
      <c r="B421" s="80" t="s">
        <v>751</v>
      </c>
      <c r="C421" s="43" t="s">
        <v>114</v>
      </c>
      <c r="D421" s="43" t="s">
        <v>146</v>
      </c>
      <c r="E421" s="43" t="s">
        <v>76</v>
      </c>
      <c r="F421" s="44">
        <v>117.1</v>
      </c>
      <c r="G421" s="44">
        <v>0</v>
      </c>
      <c r="H421" s="44">
        <v>0</v>
      </c>
    </row>
    <row r="422" spans="1:8" s="28" customFormat="1" ht="37.5">
      <c r="A422" s="87" t="s">
        <v>113</v>
      </c>
      <c r="B422" s="80" t="s">
        <v>751</v>
      </c>
      <c r="C422" s="43" t="s">
        <v>114</v>
      </c>
      <c r="D422" s="43" t="s">
        <v>146</v>
      </c>
      <c r="E422" s="43" t="s">
        <v>74</v>
      </c>
      <c r="F422" s="44">
        <v>940.1</v>
      </c>
      <c r="G422" s="44">
        <v>0</v>
      </c>
      <c r="H422" s="44">
        <v>0</v>
      </c>
    </row>
    <row r="423" spans="1:8" s="28" customFormat="1" ht="75">
      <c r="A423" s="45" t="s">
        <v>7</v>
      </c>
      <c r="B423" s="43" t="s">
        <v>263</v>
      </c>
      <c r="C423" s="43"/>
      <c r="D423" s="43"/>
      <c r="E423" s="43"/>
      <c r="F423" s="44">
        <f>F424</f>
        <v>1280</v>
      </c>
      <c r="G423" s="44">
        <f>G424</f>
        <v>618.4</v>
      </c>
      <c r="H423" s="44">
        <f>H424</f>
        <v>618.4</v>
      </c>
    </row>
    <row r="424" spans="1:8" s="28" customFormat="1" ht="37.5">
      <c r="A424" s="59" t="s">
        <v>113</v>
      </c>
      <c r="B424" s="43" t="s">
        <v>263</v>
      </c>
      <c r="C424" s="43" t="s">
        <v>114</v>
      </c>
      <c r="D424" s="43" t="s">
        <v>146</v>
      </c>
      <c r="E424" s="43" t="s">
        <v>74</v>
      </c>
      <c r="F424" s="44">
        <v>1280</v>
      </c>
      <c r="G424" s="44">
        <v>618.4</v>
      </c>
      <c r="H424" s="44">
        <v>618.4</v>
      </c>
    </row>
    <row r="425" spans="1:8" s="28" customFormat="1" ht="56.25">
      <c r="A425" s="45" t="s">
        <v>182</v>
      </c>
      <c r="B425" s="43" t="s">
        <v>264</v>
      </c>
      <c r="C425" s="43"/>
      <c r="D425" s="43"/>
      <c r="E425" s="43"/>
      <c r="F425" s="44">
        <f>F426</f>
        <v>9784.3</v>
      </c>
      <c r="G425" s="44">
        <f>G426</f>
        <v>800</v>
      </c>
      <c r="H425" s="44">
        <f>H426</f>
        <v>800</v>
      </c>
    </row>
    <row r="426" spans="1:8" s="28" customFormat="1" ht="37.5">
      <c r="A426" s="59" t="s">
        <v>113</v>
      </c>
      <c r="B426" s="43" t="s">
        <v>264</v>
      </c>
      <c r="C426" s="43" t="s">
        <v>114</v>
      </c>
      <c r="D426" s="43" t="s">
        <v>146</v>
      </c>
      <c r="E426" s="43" t="s">
        <v>76</v>
      </c>
      <c r="F426" s="44">
        <v>9784.3</v>
      </c>
      <c r="G426" s="44">
        <f>1000-200</f>
        <v>800</v>
      </c>
      <c r="H426" s="44">
        <f>1000-200</f>
        <v>800</v>
      </c>
    </row>
    <row r="427" spans="1:8" s="28" customFormat="1" ht="18.75">
      <c r="A427" s="45" t="s">
        <v>561</v>
      </c>
      <c r="B427" s="60" t="s">
        <v>562</v>
      </c>
      <c r="C427" s="43"/>
      <c r="D427" s="43"/>
      <c r="E427" s="43"/>
      <c r="F427" s="44">
        <f>F428+F429</f>
        <v>2224.3</v>
      </c>
      <c r="G427" s="44">
        <f>G428+G429</f>
        <v>0</v>
      </c>
      <c r="H427" s="44">
        <f>H428+H429</f>
        <v>0</v>
      </c>
    </row>
    <row r="428" spans="1:8" s="28" customFormat="1" ht="37.5">
      <c r="A428" s="45" t="s">
        <v>113</v>
      </c>
      <c r="B428" s="60" t="s">
        <v>562</v>
      </c>
      <c r="C428" s="43" t="s">
        <v>114</v>
      </c>
      <c r="D428" s="43" t="s">
        <v>146</v>
      </c>
      <c r="E428" s="43" t="s">
        <v>76</v>
      </c>
      <c r="F428" s="44">
        <v>1694.3</v>
      </c>
      <c r="G428" s="44">
        <v>0</v>
      </c>
      <c r="H428" s="44">
        <v>0</v>
      </c>
    </row>
    <row r="429" spans="1:8" s="28" customFormat="1" ht="37.5">
      <c r="A429" s="45" t="s">
        <v>113</v>
      </c>
      <c r="B429" s="60" t="s">
        <v>562</v>
      </c>
      <c r="C429" s="43" t="s">
        <v>114</v>
      </c>
      <c r="D429" s="43" t="s">
        <v>146</v>
      </c>
      <c r="E429" s="43" t="s">
        <v>74</v>
      </c>
      <c r="F429" s="44">
        <v>530</v>
      </c>
      <c r="G429" s="44">
        <v>0</v>
      </c>
      <c r="H429" s="44">
        <v>0</v>
      </c>
    </row>
    <row r="430" spans="1:8" s="28" customFormat="1" ht="37.5">
      <c r="A430" s="46" t="s">
        <v>826</v>
      </c>
      <c r="B430" s="43" t="s">
        <v>825</v>
      </c>
      <c r="C430" s="43"/>
      <c r="D430" s="43"/>
      <c r="E430" s="43"/>
      <c r="F430" s="44">
        <f>F431</f>
        <v>32944.3</v>
      </c>
      <c r="G430" s="44">
        <f>G431</f>
        <v>0</v>
      </c>
      <c r="H430" s="44">
        <f>H431</f>
        <v>0</v>
      </c>
    </row>
    <row r="431" spans="1:8" s="28" customFormat="1" ht="37.5">
      <c r="A431" s="45" t="s">
        <v>113</v>
      </c>
      <c r="B431" s="43" t="s">
        <v>825</v>
      </c>
      <c r="C431" s="43" t="s">
        <v>114</v>
      </c>
      <c r="D431" s="43" t="s">
        <v>146</v>
      </c>
      <c r="E431" s="43" t="s">
        <v>76</v>
      </c>
      <c r="F431" s="44">
        <v>32944.3</v>
      </c>
      <c r="G431" s="44">
        <v>0</v>
      </c>
      <c r="H431" s="44">
        <v>0</v>
      </c>
    </row>
    <row r="432" spans="1:8" s="28" customFormat="1" ht="37.5">
      <c r="A432" s="42" t="s">
        <v>648</v>
      </c>
      <c r="B432" s="43" t="s">
        <v>682</v>
      </c>
      <c r="C432" s="43"/>
      <c r="D432" s="43"/>
      <c r="E432" s="43"/>
      <c r="F432" s="44">
        <f>F433</f>
        <v>2502.5</v>
      </c>
      <c r="G432" s="44">
        <f>G433</f>
        <v>0</v>
      </c>
      <c r="H432" s="44">
        <f>H433</f>
        <v>0</v>
      </c>
    </row>
    <row r="433" spans="1:8" s="28" customFormat="1" ht="37.5">
      <c r="A433" s="45" t="s">
        <v>113</v>
      </c>
      <c r="B433" s="43" t="s">
        <v>682</v>
      </c>
      <c r="C433" s="43" t="s">
        <v>114</v>
      </c>
      <c r="D433" s="43" t="s">
        <v>146</v>
      </c>
      <c r="E433" s="43" t="s">
        <v>76</v>
      </c>
      <c r="F433" s="44">
        <f>2500+2.5</f>
        <v>2502.5</v>
      </c>
      <c r="G433" s="44">
        <v>0</v>
      </c>
      <c r="H433" s="44">
        <v>0</v>
      </c>
    </row>
    <row r="434" spans="1:8" s="28" customFormat="1" ht="56.25">
      <c r="A434" s="59" t="s">
        <v>560</v>
      </c>
      <c r="B434" s="60" t="s">
        <v>265</v>
      </c>
      <c r="C434" s="43"/>
      <c r="D434" s="43"/>
      <c r="E434" s="43"/>
      <c r="F434" s="44">
        <f>F435</f>
        <v>968.5</v>
      </c>
      <c r="G434" s="44">
        <f>G435</f>
        <v>968.5</v>
      </c>
      <c r="H434" s="44">
        <f>H435</f>
        <v>968.5</v>
      </c>
    </row>
    <row r="435" spans="1:8" s="28" customFormat="1" ht="37.5">
      <c r="A435" s="59" t="s">
        <v>113</v>
      </c>
      <c r="B435" s="60" t="s">
        <v>265</v>
      </c>
      <c r="C435" s="43" t="s">
        <v>114</v>
      </c>
      <c r="D435" s="43" t="s">
        <v>146</v>
      </c>
      <c r="E435" s="43" t="s">
        <v>76</v>
      </c>
      <c r="F435" s="44">
        <v>968.5</v>
      </c>
      <c r="G435" s="44">
        <v>968.5</v>
      </c>
      <c r="H435" s="44">
        <v>968.5</v>
      </c>
    </row>
    <row r="436" spans="1:8" s="28" customFormat="1" ht="75">
      <c r="A436" s="46" t="s">
        <v>558</v>
      </c>
      <c r="B436" s="60" t="s">
        <v>266</v>
      </c>
      <c r="C436" s="43"/>
      <c r="D436" s="43"/>
      <c r="E436" s="43"/>
      <c r="F436" s="44">
        <f>F437</f>
        <v>575</v>
      </c>
      <c r="G436" s="44">
        <f>G437</f>
        <v>575</v>
      </c>
      <c r="H436" s="44">
        <f>H437</f>
        <v>575</v>
      </c>
    </row>
    <row r="437" spans="1:8" s="28" customFormat="1" ht="37.5">
      <c r="A437" s="59" t="s">
        <v>113</v>
      </c>
      <c r="B437" s="60" t="s">
        <v>266</v>
      </c>
      <c r="C437" s="43" t="s">
        <v>114</v>
      </c>
      <c r="D437" s="43" t="s">
        <v>146</v>
      </c>
      <c r="E437" s="43" t="s">
        <v>74</v>
      </c>
      <c r="F437" s="44">
        <f>575</f>
        <v>575</v>
      </c>
      <c r="G437" s="44">
        <f>575</f>
        <v>575</v>
      </c>
      <c r="H437" s="44">
        <f>575</f>
        <v>575</v>
      </c>
    </row>
    <row r="438" spans="1:8" s="28" customFormat="1" ht="37.5">
      <c r="A438" s="64" t="s">
        <v>752</v>
      </c>
      <c r="B438" s="60" t="s">
        <v>753</v>
      </c>
      <c r="C438" s="43"/>
      <c r="D438" s="43"/>
      <c r="E438" s="43"/>
      <c r="F438" s="44">
        <f>F439</f>
        <v>3128</v>
      </c>
      <c r="G438" s="44">
        <f>G439</f>
        <v>0</v>
      </c>
      <c r="H438" s="44">
        <f>H439</f>
        <v>0</v>
      </c>
    </row>
    <row r="439" spans="1:8" s="28" customFormat="1" ht="37.5">
      <c r="A439" s="81" t="s">
        <v>113</v>
      </c>
      <c r="B439" s="60" t="s">
        <v>753</v>
      </c>
      <c r="C439" s="43" t="s">
        <v>114</v>
      </c>
      <c r="D439" s="43" t="s">
        <v>146</v>
      </c>
      <c r="E439" s="43" t="s">
        <v>76</v>
      </c>
      <c r="F439" s="44">
        <v>3128</v>
      </c>
      <c r="G439" s="44">
        <v>0</v>
      </c>
      <c r="H439" s="44">
        <v>0</v>
      </c>
    </row>
    <row r="440" spans="1:8" s="28" customFormat="1" ht="37.5">
      <c r="A440" s="64" t="s">
        <v>754</v>
      </c>
      <c r="B440" s="60" t="s">
        <v>755</v>
      </c>
      <c r="C440" s="43"/>
      <c r="D440" s="43"/>
      <c r="E440" s="43"/>
      <c r="F440" s="44">
        <f>F441</f>
        <v>272</v>
      </c>
      <c r="G440" s="44">
        <f>G441</f>
        <v>0</v>
      </c>
      <c r="H440" s="44">
        <f>H441</f>
        <v>0</v>
      </c>
    </row>
    <row r="441" spans="1:8" s="28" customFormat="1" ht="37.5">
      <c r="A441" s="81" t="s">
        <v>113</v>
      </c>
      <c r="B441" s="60" t="s">
        <v>755</v>
      </c>
      <c r="C441" s="43" t="s">
        <v>114</v>
      </c>
      <c r="D441" s="43" t="s">
        <v>146</v>
      </c>
      <c r="E441" s="43" t="s">
        <v>76</v>
      </c>
      <c r="F441" s="44">
        <v>272</v>
      </c>
      <c r="G441" s="44">
        <v>0</v>
      </c>
      <c r="H441" s="44">
        <v>0</v>
      </c>
    </row>
    <row r="442" spans="1:8" s="28" customFormat="1" ht="37.5">
      <c r="A442" s="61" t="s">
        <v>77</v>
      </c>
      <c r="B442" s="60" t="s">
        <v>620</v>
      </c>
      <c r="C442" s="43"/>
      <c r="D442" s="43"/>
      <c r="E442" s="43"/>
      <c r="F442" s="44">
        <f>F443+F445+F447</f>
        <v>965.7</v>
      </c>
      <c r="G442" s="44">
        <f>G443+G445+G447</f>
        <v>200201</v>
      </c>
      <c r="H442" s="44">
        <f>H443+H445+H447</f>
        <v>100101</v>
      </c>
    </row>
    <row r="443" spans="1:8" s="28" customFormat="1" ht="37.5">
      <c r="A443" s="61" t="s">
        <v>623</v>
      </c>
      <c r="B443" s="60" t="s">
        <v>621</v>
      </c>
      <c r="C443" s="43"/>
      <c r="D443" s="43"/>
      <c r="E443" s="43"/>
      <c r="F443" s="44">
        <f>F444</f>
        <v>0</v>
      </c>
      <c r="G443" s="44">
        <f>G444</f>
        <v>200000</v>
      </c>
      <c r="H443" s="44">
        <f>H444</f>
        <v>100000</v>
      </c>
    </row>
    <row r="444" spans="1:8" s="28" customFormat="1" ht="37.5">
      <c r="A444" s="61" t="s">
        <v>78</v>
      </c>
      <c r="B444" s="60" t="s">
        <v>621</v>
      </c>
      <c r="C444" s="43" t="s">
        <v>79</v>
      </c>
      <c r="D444" s="43" t="s">
        <v>146</v>
      </c>
      <c r="E444" s="43" t="s">
        <v>65</v>
      </c>
      <c r="F444" s="44">
        <v>0</v>
      </c>
      <c r="G444" s="44">
        <v>200000</v>
      </c>
      <c r="H444" s="44">
        <v>100000</v>
      </c>
    </row>
    <row r="445" spans="1:8" s="28" customFormat="1" ht="37.5">
      <c r="A445" s="61" t="s">
        <v>623</v>
      </c>
      <c r="B445" s="60" t="s">
        <v>622</v>
      </c>
      <c r="C445" s="43"/>
      <c r="D445" s="43"/>
      <c r="E445" s="43"/>
      <c r="F445" s="44">
        <f>F446</f>
        <v>0</v>
      </c>
      <c r="G445" s="44">
        <f>G446</f>
        <v>201</v>
      </c>
      <c r="H445" s="44">
        <f>H446</f>
        <v>101</v>
      </c>
    </row>
    <row r="446" spans="1:8" s="28" customFormat="1" ht="37.5">
      <c r="A446" s="61" t="s">
        <v>78</v>
      </c>
      <c r="B446" s="60" t="s">
        <v>622</v>
      </c>
      <c r="C446" s="43" t="s">
        <v>79</v>
      </c>
      <c r="D446" s="43" t="s">
        <v>146</v>
      </c>
      <c r="E446" s="43" t="s">
        <v>65</v>
      </c>
      <c r="F446" s="44">
        <v>0</v>
      </c>
      <c r="G446" s="44">
        <v>201</v>
      </c>
      <c r="H446" s="44">
        <v>101</v>
      </c>
    </row>
    <row r="447" spans="1:8" s="28" customFormat="1" ht="18.75">
      <c r="A447" s="45" t="s">
        <v>663</v>
      </c>
      <c r="B447" s="60" t="s">
        <v>664</v>
      </c>
      <c r="C447" s="43"/>
      <c r="D447" s="43"/>
      <c r="E447" s="43"/>
      <c r="F447" s="44">
        <f>F448</f>
        <v>965.7</v>
      </c>
      <c r="G447" s="44">
        <f>G448</f>
        <v>0</v>
      </c>
      <c r="H447" s="44">
        <f>H448</f>
        <v>0</v>
      </c>
    </row>
    <row r="448" spans="1:8" s="28" customFormat="1" ht="37.5">
      <c r="A448" s="45" t="s">
        <v>78</v>
      </c>
      <c r="B448" s="60" t="s">
        <v>664</v>
      </c>
      <c r="C448" s="43" t="s">
        <v>79</v>
      </c>
      <c r="D448" s="43" t="s">
        <v>146</v>
      </c>
      <c r="E448" s="43" t="s">
        <v>65</v>
      </c>
      <c r="F448" s="44">
        <v>965.7</v>
      </c>
      <c r="G448" s="44">
        <v>0</v>
      </c>
      <c r="H448" s="44">
        <v>0</v>
      </c>
    </row>
    <row r="449" spans="1:8" s="28" customFormat="1" ht="56.25">
      <c r="A449" s="45" t="s">
        <v>170</v>
      </c>
      <c r="B449" s="60" t="s">
        <v>551</v>
      </c>
      <c r="C449" s="43"/>
      <c r="D449" s="43"/>
      <c r="E449" s="43"/>
      <c r="F449" s="44">
        <f aca="true" t="shared" si="25" ref="F449:H450">F450</f>
        <v>1000</v>
      </c>
      <c r="G449" s="44">
        <f t="shared" si="25"/>
        <v>1000</v>
      </c>
      <c r="H449" s="44">
        <f t="shared" si="25"/>
        <v>1000</v>
      </c>
    </row>
    <row r="450" spans="1:8" s="28" customFormat="1" ht="57.75" customHeight="1">
      <c r="A450" s="45" t="s">
        <v>756</v>
      </c>
      <c r="B450" s="60" t="s">
        <v>552</v>
      </c>
      <c r="C450" s="43"/>
      <c r="D450" s="43"/>
      <c r="E450" s="43"/>
      <c r="F450" s="44">
        <f t="shared" si="25"/>
        <v>1000</v>
      </c>
      <c r="G450" s="44">
        <f t="shared" si="25"/>
        <v>1000</v>
      </c>
      <c r="H450" s="44">
        <f t="shared" si="25"/>
        <v>1000</v>
      </c>
    </row>
    <row r="451" spans="1:8" s="28" customFormat="1" ht="37.5">
      <c r="A451" s="66" t="s">
        <v>113</v>
      </c>
      <c r="B451" s="60" t="s">
        <v>552</v>
      </c>
      <c r="C451" s="43" t="s">
        <v>114</v>
      </c>
      <c r="D451" s="43" t="s">
        <v>146</v>
      </c>
      <c r="E451" s="43" t="s">
        <v>74</v>
      </c>
      <c r="F451" s="44">
        <f>800+97.8+102.2</f>
        <v>1000</v>
      </c>
      <c r="G451" s="44">
        <f>800+200</f>
        <v>1000</v>
      </c>
      <c r="H451" s="44">
        <f>800+200</f>
        <v>1000</v>
      </c>
    </row>
    <row r="452" spans="1:8" s="28" customFormat="1" ht="93.75">
      <c r="A452" s="45" t="s">
        <v>33</v>
      </c>
      <c r="B452" s="60" t="s">
        <v>267</v>
      </c>
      <c r="C452" s="43"/>
      <c r="D452" s="43"/>
      <c r="E452" s="43"/>
      <c r="F452" s="44">
        <f aca="true" t="shared" si="26" ref="F452:H453">F453</f>
        <v>1211.8</v>
      </c>
      <c r="G452" s="44">
        <f t="shared" si="26"/>
        <v>1220.3</v>
      </c>
      <c r="H452" s="44">
        <f t="shared" si="26"/>
        <v>1414.1</v>
      </c>
    </row>
    <row r="453" spans="1:8" s="28" customFormat="1" ht="75">
      <c r="A453" s="59" t="s">
        <v>29</v>
      </c>
      <c r="B453" s="60" t="s">
        <v>268</v>
      </c>
      <c r="C453" s="43"/>
      <c r="D453" s="43"/>
      <c r="E453" s="43"/>
      <c r="F453" s="44">
        <f t="shared" si="26"/>
        <v>1211.8</v>
      </c>
      <c r="G453" s="44">
        <f t="shared" si="26"/>
        <v>1220.3</v>
      </c>
      <c r="H453" s="44">
        <f t="shared" si="26"/>
        <v>1414.1</v>
      </c>
    </row>
    <row r="454" spans="1:8" s="28" customFormat="1" ht="37.5">
      <c r="A454" s="59" t="s">
        <v>113</v>
      </c>
      <c r="B454" s="60" t="s">
        <v>268</v>
      </c>
      <c r="C454" s="43" t="s">
        <v>114</v>
      </c>
      <c r="D454" s="43" t="s">
        <v>146</v>
      </c>
      <c r="E454" s="43" t="s">
        <v>74</v>
      </c>
      <c r="F454" s="44">
        <v>1211.8</v>
      </c>
      <c r="G454" s="44">
        <v>1220.3</v>
      </c>
      <c r="H454" s="44">
        <v>1414.1</v>
      </c>
    </row>
    <row r="455" spans="1:8" s="28" customFormat="1" ht="18.75">
      <c r="A455" s="56" t="s">
        <v>80</v>
      </c>
      <c r="B455" s="89" t="s">
        <v>443</v>
      </c>
      <c r="C455" s="90"/>
      <c r="D455" s="43"/>
      <c r="E455" s="43"/>
      <c r="F455" s="58">
        <f>F456+F461</f>
        <v>823</v>
      </c>
      <c r="G455" s="58">
        <f>G456+G461</f>
        <v>823</v>
      </c>
      <c r="H455" s="58">
        <f>H456+H461</f>
        <v>823</v>
      </c>
    </row>
    <row r="456" spans="1:8" s="28" customFormat="1" ht="18.75">
      <c r="A456" s="45" t="s">
        <v>66</v>
      </c>
      <c r="B456" s="60" t="s">
        <v>444</v>
      </c>
      <c r="C456" s="90"/>
      <c r="D456" s="43"/>
      <c r="E456" s="43"/>
      <c r="F456" s="44">
        <f>F457</f>
        <v>470</v>
      </c>
      <c r="G456" s="44">
        <f>G457</f>
        <v>470</v>
      </c>
      <c r="H456" s="44">
        <f>H457</f>
        <v>470</v>
      </c>
    </row>
    <row r="457" spans="1:8" s="28" customFormat="1" ht="37.5">
      <c r="A457" s="45" t="s">
        <v>55</v>
      </c>
      <c r="B457" s="60" t="s">
        <v>445</v>
      </c>
      <c r="C457" s="90"/>
      <c r="D457" s="43"/>
      <c r="E457" s="43"/>
      <c r="F457" s="44">
        <f>F458+F459</f>
        <v>470</v>
      </c>
      <c r="G457" s="44">
        <f>G458+G459</f>
        <v>470</v>
      </c>
      <c r="H457" s="44">
        <f>H458+H459</f>
        <v>470</v>
      </c>
    </row>
    <row r="458" spans="1:8" s="28" customFormat="1" ht="37.5">
      <c r="A458" s="59" t="s">
        <v>63</v>
      </c>
      <c r="B458" s="60" t="s">
        <v>445</v>
      </c>
      <c r="C458" s="60" t="s">
        <v>64</v>
      </c>
      <c r="D458" s="43" t="s">
        <v>81</v>
      </c>
      <c r="E458" s="43" t="s">
        <v>82</v>
      </c>
      <c r="F458" s="44">
        <v>400</v>
      </c>
      <c r="G458" s="44">
        <v>0</v>
      </c>
      <c r="H458" s="44">
        <v>0</v>
      </c>
    </row>
    <row r="459" spans="1:8" s="28" customFormat="1" ht="18.75">
      <c r="A459" s="45" t="s">
        <v>71</v>
      </c>
      <c r="B459" s="60" t="s">
        <v>445</v>
      </c>
      <c r="C459" s="91" t="s">
        <v>72</v>
      </c>
      <c r="D459" s="43" t="s">
        <v>81</v>
      </c>
      <c r="E459" s="43" t="s">
        <v>82</v>
      </c>
      <c r="F459" s="44">
        <v>70</v>
      </c>
      <c r="G459" s="44">
        <v>470</v>
      </c>
      <c r="H459" s="44">
        <v>470</v>
      </c>
    </row>
    <row r="460" spans="1:8" s="28" customFormat="1" ht="18.75">
      <c r="A460" s="45" t="s">
        <v>35</v>
      </c>
      <c r="B460" s="60" t="s">
        <v>446</v>
      </c>
      <c r="C460" s="90"/>
      <c r="D460" s="43"/>
      <c r="E460" s="43"/>
      <c r="F460" s="44">
        <f aca="true" t="shared" si="27" ref="F460:H461">F461</f>
        <v>353</v>
      </c>
      <c r="G460" s="44">
        <f t="shared" si="27"/>
        <v>353</v>
      </c>
      <c r="H460" s="44">
        <f t="shared" si="27"/>
        <v>353</v>
      </c>
    </row>
    <row r="461" spans="1:8" s="28" customFormat="1" ht="37.5">
      <c r="A461" s="45" t="s">
        <v>55</v>
      </c>
      <c r="B461" s="60" t="s">
        <v>447</v>
      </c>
      <c r="C461" s="90"/>
      <c r="D461" s="43"/>
      <c r="E461" s="43"/>
      <c r="F461" s="44">
        <f t="shared" si="27"/>
        <v>353</v>
      </c>
      <c r="G461" s="44">
        <f t="shared" si="27"/>
        <v>353</v>
      </c>
      <c r="H461" s="44">
        <f t="shared" si="27"/>
        <v>353</v>
      </c>
    </row>
    <row r="462" spans="1:8" s="28" customFormat="1" ht="18.75">
      <c r="A462" s="45" t="s">
        <v>71</v>
      </c>
      <c r="B462" s="60" t="s">
        <v>447</v>
      </c>
      <c r="C462" s="91" t="s">
        <v>72</v>
      </c>
      <c r="D462" s="43" t="s">
        <v>81</v>
      </c>
      <c r="E462" s="43" t="s">
        <v>82</v>
      </c>
      <c r="F462" s="44">
        <v>353</v>
      </c>
      <c r="G462" s="44">
        <v>353</v>
      </c>
      <c r="H462" s="44">
        <v>353</v>
      </c>
    </row>
    <row r="463" spans="1:8" ht="37.5">
      <c r="A463" s="56" t="s">
        <v>83</v>
      </c>
      <c r="B463" s="84" t="s">
        <v>425</v>
      </c>
      <c r="C463" s="43"/>
      <c r="D463" s="43"/>
      <c r="E463" s="43"/>
      <c r="F463" s="58">
        <f>F464+F475+F480</f>
        <v>25075.4</v>
      </c>
      <c r="G463" s="58">
        <f>G464+G475+G480</f>
        <v>14898.2</v>
      </c>
      <c r="H463" s="58">
        <f>H464+H475+H480</f>
        <v>7980</v>
      </c>
    </row>
    <row r="464" spans="1:8" ht="37.5">
      <c r="A464" s="45" t="s">
        <v>135</v>
      </c>
      <c r="B464" s="60" t="s">
        <v>426</v>
      </c>
      <c r="C464" s="43"/>
      <c r="D464" s="43"/>
      <c r="E464" s="43"/>
      <c r="F464" s="44">
        <f>F465+F473+F471+F467+F469</f>
        <v>5380</v>
      </c>
      <c r="G464" s="44">
        <f>G465+G473+G471+G467+G469</f>
        <v>5980</v>
      </c>
      <c r="H464" s="44">
        <f>H465+H473+H471+H467+H469</f>
        <v>7980</v>
      </c>
    </row>
    <row r="465" spans="1:8" s="28" customFormat="1" ht="37.5">
      <c r="A465" s="45" t="s">
        <v>91</v>
      </c>
      <c r="B465" s="60" t="s">
        <v>427</v>
      </c>
      <c r="C465" s="43"/>
      <c r="D465" s="43"/>
      <c r="E465" s="43"/>
      <c r="F465" s="44">
        <f>F466</f>
        <v>2000</v>
      </c>
      <c r="G465" s="44">
        <f>G466</f>
        <v>2000</v>
      </c>
      <c r="H465" s="44">
        <f>H466</f>
        <v>4000</v>
      </c>
    </row>
    <row r="466" spans="1:8" s="28" customFormat="1" ht="37.5">
      <c r="A466" s="59" t="s">
        <v>63</v>
      </c>
      <c r="B466" s="60" t="s">
        <v>427</v>
      </c>
      <c r="C466" s="43" t="s">
        <v>64</v>
      </c>
      <c r="D466" s="43" t="s">
        <v>65</v>
      </c>
      <c r="E466" s="43" t="s">
        <v>74</v>
      </c>
      <c r="F466" s="44">
        <v>2000</v>
      </c>
      <c r="G466" s="44">
        <v>2000</v>
      </c>
      <c r="H466" s="44">
        <v>4000</v>
      </c>
    </row>
    <row r="467" spans="1:8" s="28" customFormat="1" ht="18.75">
      <c r="A467" s="45" t="s">
        <v>208</v>
      </c>
      <c r="B467" s="60" t="s">
        <v>428</v>
      </c>
      <c r="C467" s="60"/>
      <c r="D467" s="43"/>
      <c r="E467" s="43"/>
      <c r="F467" s="44">
        <f>F468</f>
        <v>200</v>
      </c>
      <c r="G467" s="44">
        <f>G468</f>
        <v>200</v>
      </c>
      <c r="H467" s="44">
        <f>H468</f>
        <v>200</v>
      </c>
    </row>
    <row r="468" spans="1:8" s="25" customFormat="1" ht="37.5">
      <c r="A468" s="45" t="s">
        <v>63</v>
      </c>
      <c r="B468" s="60" t="s">
        <v>428</v>
      </c>
      <c r="C468" s="43" t="s">
        <v>64</v>
      </c>
      <c r="D468" s="43" t="s">
        <v>65</v>
      </c>
      <c r="E468" s="43" t="s">
        <v>74</v>
      </c>
      <c r="F468" s="44">
        <v>200</v>
      </c>
      <c r="G468" s="44">
        <v>200</v>
      </c>
      <c r="H468" s="44">
        <v>200</v>
      </c>
    </row>
    <row r="469" spans="1:8" s="25" customFormat="1" ht="18.75">
      <c r="A469" s="45" t="s">
        <v>615</v>
      </c>
      <c r="B469" s="60" t="s">
        <v>614</v>
      </c>
      <c r="C469" s="43"/>
      <c r="D469" s="43"/>
      <c r="E469" s="43"/>
      <c r="F469" s="44">
        <f>F470</f>
        <v>880</v>
      </c>
      <c r="G469" s="44">
        <f>G470</f>
        <v>880</v>
      </c>
      <c r="H469" s="44">
        <f>H470</f>
        <v>880</v>
      </c>
    </row>
    <row r="470" spans="1:8" s="25" customFormat="1" ht="37.5">
      <c r="A470" s="45" t="s">
        <v>63</v>
      </c>
      <c r="B470" s="60" t="s">
        <v>614</v>
      </c>
      <c r="C470" s="43" t="s">
        <v>64</v>
      </c>
      <c r="D470" s="43" t="s">
        <v>65</v>
      </c>
      <c r="E470" s="43" t="s">
        <v>65</v>
      </c>
      <c r="F470" s="44">
        <v>880</v>
      </c>
      <c r="G470" s="44">
        <v>880</v>
      </c>
      <c r="H470" s="44">
        <v>880</v>
      </c>
    </row>
    <row r="471" spans="1:8" s="28" customFormat="1" ht="18.75">
      <c r="A471" s="45" t="s">
        <v>40</v>
      </c>
      <c r="B471" s="60" t="s">
        <v>429</v>
      </c>
      <c r="C471" s="60"/>
      <c r="D471" s="43"/>
      <c r="E471" s="43"/>
      <c r="F471" s="44">
        <f>F472</f>
        <v>0</v>
      </c>
      <c r="G471" s="44">
        <f>G472</f>
        <v>2000</v>
      </c>
      <c r="H471" s="44">
        <f>H472</f>
        <v>2000</v>
      </c>
    </row>
    <row r="472" spans="1:8" s="28" customFormat="1" ht="37.5">
      <c r="A472" s="45" t="s">
        <v>63</v>
      </c>
      <c r="B472" s="60" t="s">
        <v>429</v>
      </c>
      <c r="C472" s="60" t="s">
        <v>64</v>
      </c>
      <c r="D472" s="43" t="s">
        <v>65</v>
      </c>
      <c r="E472" s="43" t="s">
        <v>74</v>
      </c>
      <c r="F472" s="44">
        <v>0</v>
      </c>
      <c r="G472" s="44">
        <v>2000</v>
      </c>
      <c r="H472" s="44">
        <v>2000</v>
      </c>
    </row>
    <row r="473" spans="1:8" s="25" customFormat="1" ht="18.75">
      <c r="A473" s="45" t="s">
        <v>207</v>
      </c>
      <c r="B473" s="60" t="s">
        <v>513</v>
      </c>
      <c r="C473" s="43"/>
      <c r="D473" s="43"/>
      <c r="E473" s="43"/>
      <c r="F473" s="44">
        <f>F474</f>
        <v>2300</v>
      </c>
      <c r="G473" s="44">
        <f>G474</f>
        <v>900</v>
      </c>
      <c r="H473" s="44">
        <f>H474</f>
        <v>900</v>
      </c>
    </row>
    <row r="474" spans="1:8" s="25" customFormat="1" ht="37.5">
      <c r="A474" s="45" t="s">
        <v>63</v>
      </c>
      <c r="B474" s="60" t="s">
        <v>513</v>
      </c>
      <c r="C474" s="43" t="s">
        <v>64</v>
      </c>
      <c r="D474" s="43" t="s">
        <v>65</v>
      </c>
      <c r="E474" s="43" t="s">
        <v>74</v>
      </c>
      <c r="F474" s="44">
        <v>2300</v>
      </c>
      <c r="G474" s="44">
        <v>900</v>
      </c>
      <c r="H474" s="44">
        <v>900</v>
      </c>
    </row>
    <row r="475" spans="1:8" s="25" customFormat="1" ht="18.75">
      <c r="A475" s="45" t="s">
        <v>740</v>
      </c>
      <c r="B475" s="60" t="s">
        <v>739</v>
      </c>
      <c r="C475" s="43"/>
      <c r="D475" s="43"/>
      <c r="E475" s="43"/>
      <c r="F475" s="44">
        <f>F476+F478</f>
        <v>15854.5</v>
      </c>
      <c r="G475" s="44">
        <f>G476+G478</f>
        <v>8918.2</v>
      </c>
      <c r="H475" s="44">
        <f>H476+H478</f>
        <v>0</v>
      </c>
    </row>
    <row r="476" spans="1:8" s="25" customFormat="1" ht="18.75">
      <c r="A476" s="45" t="s">
        <v>741</v>
      </c>
      <c r="B476" s="60" t="s">
        <v>737</v>
      </c>
      <c r="C476" s="43"/>
      <c r="D476" s="43"/>
      <c r="E476" s="43"/>
      <c r="F476" s="44">
        <f>F477</f>
        <v>10854.5</v>
      </c>
      <c r="G476" s="44">
        <f>G477</f>
        <v>6918.2</v>
      </c>
      <c r="H476" s="44">
        <f>H477</f>
        <v>0</v>
      </c>
    </row>
    <row r="477" spans="1:8" s="25" customFormat="1" ht="37.5">
      <c r="A477" s="45" t="s">
        <v>63</v>
      </c>
      <c r="B477" s="60" t="s">
        <v>737</v>
      </c>
      <c r="C477" s="43" t="s">
        <v>64</v>
      </c>
      <c r="D477" s="43" t="s">
        <v>65</v>
      </c>
      <c r="E477" s="43" t="s">
        <v>74</v>
      </c>
      <c r="F477" s="44">
        <v>10854.5</v>
      </c>
      <c r="G477" s="44">
        <v>6918.2</v>
      </c>
      <c r="H477" s="44">
        <v>0</v>
      </c>
    </row>
    <row r="478" spans="1:8" s="25" customFormat="1" ht="18.75">
      <c r="A478" s="45" t="s">
        <v>741</v>
      </c>
      <c r="B478" s="60" t="s">
        <v>738</v>
      </c>
      <c r="C478" s="43"/>
      <c r="D478" s="43"/>
      <c r="E478" s="43"/>
      <c r="F478" s="44">
        <f>F479</f>
        <v>5000</v>
      </c>
      <c r="G478" s="44">
        <f>G479</f>
        <v>2000</v>
      </c>
      <c r="H478" s="44">
        <f>H479</f>
        <v>0</v>
      </c>
    </row>
    <row r="479" spans="1:8" s="25" customFormat="1" ht="37.5">
      <c r="A479" s="45" t="s">
        <v>63</v>
      </c>
      <c r="B479" s="60" t="s">
        <v>738</v>
      </c>
      <c r="C479" s="43" t="s">
        <v>64</v>
      </c>
      <c r="D479" s="43" t="s">
        <v>65</v>
      </c>
      <c r="E479" s="43" t="s">
        <v>74</v>
      </c>
      <c r="F479" s="44">
        <v>5000</v>
      </c>
      <c r="G479" s="44">
        <v>2000</v>
      </c>
      <c r="H479" s="44">
        <v>0</v>
      </c>
    </row>
    <row r="480" spans="1:8" s="25" customFormat="1" ht="37.5">
      <c r="A480" s="45" t="s">
        <v>742</v>
      </c>
      <c r="B480" s="60" t="s">
        <v>743</v>
      </c>
      <c r="C480" s="43"/>
      <c r="D480" s="43"/>
      <c r="E480" s="43"/>
      <c r="F480" s="44">
        <f>F481+F483</f>
        <v>3840.9</v>
      </c>
      <c r="G480" s="44">
        <f>G481+G483</f>
        <v>0</v>
      </c>
      <c r="H480" s="44">
        <f>H481+H483</f>
        <v>0</v>
      </c>
    </row>
    <row r="481" spans="1:8" s="25" customFormat="1" ht="37.5">
      <c r="A481" s="45" t="s">
        <v>746</v>
      </c>
      <c r="B481" s="60" t="s">
        <v>744</v>
      </c>
      <c r="C481" s="43"/>
      <c r="D481" s="43"/>
      <c r="E481" s="43"/>
      <c r="F481" s="44">
        <f>F482</f>
        <v>1840.9</v>
      </c>
      <c r="G481" s="44">
        <f>G482</f>
        <v>0</v>
      </c>
      <c r="H481" s="44">
        <f>H482</f>
        <v>0</v>
      </c>
    </row>
    <row r="482" spans="1:8" s="25" customFormat="1" ht="37.5">
      <c r="A482" s="45" t="s">
        <v>63</v>
      </c>
      <c r="B482" s="60" t="s">
        <v>744</v>
      </c>
      <c r="C482" s="43" t="s">
        <v>64</v>
      </c>
      <c r="D482" s="43" t="s">
        <v>65</v>
      </c>
      <c r="E482" s="43" t="s">
        <v>74</v>
      </c>
      <c r="F482" s="44">
        <v>1840.9</v>
      </c>
      <c r="G482" s="44">
        <v>0</v>
      </c>
      <c r="H482" s="44">
        <v>0</v>
      </c>
    </row>
    <row r="483" spans="1:8" s="25" customFormat="1" ht="37.5">
      <c r="A483" s="45" t="s">
        <v>746</v>
      </c>
      <c r="B483" s="60" t="s">
        <v>745</v>
      </c>
      <c r="C483" s="43"/>
      <c r="D483" s="43"/>
      <c r="E483" s="43"/>
      <c r="F483" s="44">
        <f>F484</f>
        <v>2000</v>
      </c>
      <c r="G483" s="44">
        <f>G484</f>
        <v>0</v>
      </c>
      <c r="H483" s="44">
        <f>H484</f>
        <v>0</v>
      </c>
    </row>
    <row r="484" spans="1:8" s="25" customFormat="1" ht="37.5">
      <c r="A484" s="45" t="s">
        <v>63</v>
      </c>
      <c r="B484" s="60" t="s">
        <v>745</v>
      </c>
      <c r="C484" s="43" t="s">
        <v>64</v>
      </c>
      <c r="D484" s="43" t="s">
        <v>65</v>
      </c>
      <c r="E484" s="43" t="s">
        <v>74</v>
      </c>
      <c r="F484" s="44">
        <v>2000</v>
      </c>
      <c r="G484" s="44">
        <v>0</v>
      </c>
      <c r="H484" s="44">
        <v>0</v>
      </c>
    </row>
    <row r="485" spans="1:8" s="28" customFormat="1" ht="37.5">
      <c r="A485" s="56" t="s">
        <v>84</v>
      </c>
      <c r="B485" s="84" t="s">
        <v>448</v>
      </c>
      <c r="C485" s="43"/>
      <c r="D485" s="43"/>
      <c r="E485" s="43"/>
      <c r="F485" s="58">
        <f aca="true" t="shared" si="28" ref="F485:H486">F486</f>
        <v>1089</v>
      </c>
      <c r="G485" s="58">
        <f t="shared" si="28"/>
        <v>1500</v>
      </c>
      <c r="H485" s="58">
        <f t="shared" si="28"/>
        <v>1500</v>
      </c>
    </row>
    <row r="486" spans="1:11" s="28" customFormat="1" ht="18.75">
      <c r="A486" s="45" t="s">
        <v>66</v>
      </c>
      <c r="B486" s="60" t="s">
        <v>449</v>
      </c>
      <c r="C486" s="43"/>
      <c r="D486" s="43"/>
      <c r="E486" s="43"/>
      <c r="F486" s="44">
        <f t="shared" si="28"/>
        <v>1089</v>
      </c>
      <c r="G486" s="44">
        <f t="shared" si="28"/>
        <v>1500</v>
      </c>
      <c r="H486" s="44">
        <f t="shared" si="28"/>
        <v>1500</v>
      </c>
      <c r="I486" s="31"/>
      <c r="J486" s="31"/>
      <c r="K486" s="31"/>
    </row>
    <row r="487" spans="1:9" s="28" customFormat="1" ht="37.5">
      <c r="A487" s="45" t="s">
        <v>85</v>
      </c>
      <c r="B487" s="60" t="s">
        <v>449</v>
      </c>
      <c r="C487" s="43" t="s">
        <v>64</v>
      </c>
      <c r="D487" s="43" t="s">
        <v>69</v>
      </c>
      <c r="E487" s="43" t="s">
        <v>86</v>
      </c>
      <c r="F487" s="44">
        <v>1089</v>
      </c>
      <c r="G487" s="44">
        <v>1500</v>
      </c>
      <c r="H487" s="44">
        <v>1500</v>
      </c>
      <c r="I487" s="30"/>
    </row>
    <row r="488" spans="1:11" s="28" customFormat="1" ht="37.5">
      <c r="A488" s="56" t="s">
        <v>12</v>
      </c>
      <c r="B488" s="57" t="s">
        <v>241</v>
      </c>
      <c r="C488" s="43"/>
      <c r="D488" s="43"/>
      <c r="E488" s="43"/>
      <c r="F488" s="58">
        <f>F489</f>
        <v>1544.9</v>
      </c>
      <c r="G488" s="58">
        <f>G489</f>
        <v>1860</v>
      </c>
      <c r="H488" s="58">
        <f>H489</f>
        <v>1908.6</v>
      </c>
      <c r="I488" s="32"/>
      <c r="J488" s="32"/>
      <c r="K488" s="32"/>
    </row>
    <row r="489" spans="1:11" s="28" customFormat="1" ht="18.75">
      <c r="A489" s="45" t="s">
        <v>66</v>
      </c>
      <c r="B489" s="43" t="s">
        <v>240</v>
      </c>
      <c r="C489" s="43"/>
      <c r="D489" s="43"/>
      <c r="E489" s="43"/>
      <c r="F489" s="44">
        <f>F490+F491+F492+F493+F495+F494</f>
        <v>1544.9</v>
      </c>
      <c r="G489" s="44">
        <f>G490+G491+G492+G493+G495+G494</f>
        <v>1860</v>
      </c>
      <c r="H489" s="44">
        <f>H490+H491+H492+H493+H495+H494</f>
        <v>1908.6</v>
      </c>
      <c r="I489" s="33"/>
      <c r="J489" s="33"/>
      <c r="K489" s="33"/>
    </row>
    <row r="490" spans="1:8" s="28" customFormat="1" ht="37.5">
      <c r="A490" s="59" t="s">
        <v>63</v>
      </c>
      <c r="B490" s="43" t="s">
        <v>240</v>
      </c>
      <c r="C490" s="43" t="s">
        <v>64</v>
      </c>
      <c r="D490" s="43" t="s">
        <v>69</v>
      </c>
      <c r="E490" s="43" t="s">
        <v>86</v>
      </c>
      <c r="F490" s="44">
        <v>902.8</v>
      </c>
      <c r="G490" s="44">
        <f>123.8+44.9+139+19+557.1+20.5</f>
        <v>904.3</v>
      </c>
      <c r="H490" s="44">
        <f>123.8+44.9+139+19+557.1+20.5</f>
        <v>904.3</v>
      </c>
    </row>
    <row r="491" spans="1:8" s="28" customFormat="1" ht="37.5">
      <c r="A491" s="59" t="s">
        <v>63</v>
      </c>
      <c r="B491" s="43" t="s">
        <v>240</v>
      </c>
      <c r="C491" s="43" t="s">
        <v>64</v>
      </c>
      <c r="D491" s="43" t="s">
        <v>81</v>
      </c>
      <c r="E491" s="43" t="s">
        <v>65</v>
      </c>
      <c r="F491" s="44">
        <v>422.1</v>
      </c>
      <c r="G491" s="44">
        <f>32+20+76.5+92+467.2+6.5+10+20+8.2</f>
        <v>732.4000000000001</v>
      </c>
      <c r="H491" s="44">
        <f>32+20+76.5+92+490.6+32.5+20+8.2</f>
        <v>771.8000000000001</v>
      </c>
    </row>
    <row r="492" spans="1:8" s="28" customFormat="1" ht="37.5">
      <c r="A492" s="59" t="s">
        <v>63</v>
      </c>
      <c r="B492" s="43" t="s">
        <v>240</v>
      </c>
      <c r="C492" s="43" t="s">
        <v>64</v>
      </c>
      <c r="D492" s="43" t="s">
        <v>81</v>
      </c>
      <c r="E492" s="43" t="s">
        <v>82</v>
      </c>
      <c r="F492" s="44">
        <v>35</v>
      </c>
      <c r="G492" s="44">
        <v>35</v>
      </c>
      <c r="H492" s="44">
        <v>35</v>
      </c>
    </row>
    <row r="493" spans="1:8" s="28" customFormat="1" ht="37.5">
      <c r="A493" s="59" t="s">
        <v>63</v>
      </c>
      <c r="B493" s="43" t="s">
        <v>240</v>
      </c>
      <c r="C493" s="43" t="s">
        <v>64</v>
      </c>
      <c r="D493" s="43" t="s">
        <v>131</v>
      </c>
      <c r="E493" s="43" t="s">
        <v>67</v>
      </c>
      <c r="F493" s="44">
        <v>17</v>
      </c>
      <c r="G493" s="44">
        <v>17</v>
      </c>
      <c r="H493" s="44">
        <v>17</v>
      </c>
    </row>
    <row r="494" spans="1:8" s="28" customFormat="1" ht="37.5">
      <c r="A494" s="59" t="s">
        <v>63</v>
      </c>
      <c r="B494" s="43" t="s">
        <v>240</v>
      </c>
      <c r="C494" s="43" t="s">
        <v>64</v>
      </c>
      <c r="D494" s="43" t="s">
        <v>73</v>
      </c>
      <c r="E494" s="43" t="s">
        <v>124</v>
      </c>
      <c r="F494" s="44">
        <v>158</v>
      </c>
      <c r="G494" s="44">
        <v>161.3</v>
      </c>
      <c r="H494" s="44">
        <v>170.5</v>
      </c>
    </row>
    <row r="495" spans="1:9" s="28" customFormat="1" ht="37.5">
      <c r="A495" s="59" t="s">
        <v>63</v>
      </c>
      <c r="B495" s="43" t="s">
        <v>240</v>
      </c>
      <c r="C495" s="43" t="s">
        <v>64</v>
      </c>
      <c r="D495" s="43" t="s">
        <v>146</v>
      </c>
      <c r="E495" s="43" t="s">
        <v>65</v>
      </c>
      <c r="F495" s="44">
        <v>10</v>
      </c>
      <c r="G495" s="44">
        <v>10</v>
      </c>
      <c r="H495" s="44">
        <v>10</v>
      </c>
      <c r="I495" s="30"/>
    </row>
    <row r="496" spans="1:8" s="28" customFormat="1" ht="75">
      <c r="A496" s="92" t="s">
        <v>95</v>
      </c>
      <c r="B496" s="84" t="s">
        <v>450</v>
      </c>
      <c r="C496" s="43"/>
      <c r="D496" s="43"/>
      <c r="E496" s="43"/>
      <c r="F496" s="58">
        <f>F497+F503</f>
        <v>4829.3</v>
      </c>
      <c r="G496" s="58">
        <f>G497+G503</f>
        <v>470</v>
      </c>
      <c r="H496" s="58">
        <f>H497+H503</f>
        <v>470</v>
      </c>
    </row>
    <row r="497" spans="1:8" s="28" customFormat="1" ht="56.25">
      <c r="A497" s="45" t="s">
        <v>92</v>
      </c>
      <c r="B497" s="60" t="s">
        <v>451</v>
      </c>
      <c r="C497" s="43"/>
      <c r="D497" s="43"/>
      <c r="E497" s="43"/>
      <c r="F497" s="44">
        <f>F498</f>
        <v>3709.3</v>
      </c>
      <c r="G497" s="44">
        <f>G498</f>
        <v>470</v>
      </c>
      <c r="H497" s="44">
        <f>H498</f>
        <v>470</v>
      </c>
    </row>
    <row r="498" spans="1:8" s="28" customFormat="1" ht="18.75">
      <c r="A498" s="45" t="s">
        <v>66</v>
      </c>
      <c r="B498" s="60" t="s">
        <v>452</v>
      </c>
      <c r="C498" s="43"/>
      <c r="D498" s="43"/>
      <c r="E498" s="43"/>
      <c r="F498" s="44">
        <f>F500+F499+F501+F502</f>
        <v>3709.3</v>
      </c>
      <c r="G498" s="44">
        <f>G500+G499+G501+G502</f>
        <v>470</v>
      </c>
      <c r="H498" s="44">
        <f>H500+H499+H501+H502</f>
        <v>470</v>
      </c>
    </row>
    <row r="499" spans="1:8" s="28" customFormat="1" ht="37.5">
      <c r="A499" s="45" t="s">
        <v>85</v>
      </c>
      <c r="B499" s="60" t="s">
        <v>452</v>
      </c>
      <c r="C499" s="43" t="s">
        <v>64</v>
      </c>
      <c r="D499" s="43" t="s">
        <v>69</v>
      </c>
      <c r="E499" s="43" t="s">
        <v>86</v>
      </c>
      <c r="F499" s="44">
        <v>3000</v>
      </c>
      <c r="G499" s="44">
        <v>0</v>
      </c>
      <c r="H499" s="44">
        <v>0</v>
      </c>
    </row>
    <row r="500" spans="1:8" s="28" customFormat="1" ht="37.5">
      <c r="A500" s="45" t="s">
        <v>85</v>
      </c>
      <c r="B500" s="60" t="s">
        <v>452</v>
      </c>
      <c r="C500" s="43" t="s">
        <v>64</v>
      </c>
      <c r="D500" s="43" t="s">
        <v>67</v>
      </c>
      <c r="E500" s="43" t="s">
        <v>68</v>
      </c>
      <c r="F500" s="44">
        <v>443.3</v>
      </c>
      <c r="G500" s="44">
        <v>470</v>
      </c>
      <c r="H500" s="44">
        <v>470</v>
      </c>
    </row>
    <row r="501" spans="1:8" s="28" customFormat="1" ht="37.5">
      <c r="A501" s="45" t="s">
        <v>78</v>
      </c>
      <c r="B501" s="60" t="s">
        <v>452</v>
      </c>
      <c r="C501" s="43" t="s">
        <v>79</v>
      </c>
      <c r="D501" s="43" t="s">
        <v>67</v>
      </c>
      <c r="E501" s="43" t="s">
        <v>68</v>
      </c>
      <c r="F501" s="44">
        <v>4.5</v>
      </c>
      <c r="G501" s="44">
        <v>0</v>
      </c>
      <c r="H501" s="44">
        <v>0</v>
      </c>
    </row>
    <row r="502" spans="1:8" s="28" customFormat="1" ht="18.75">
      <c r="A502" s="45" t="s">
        <v>111</v>
      </c>
      <c r="B502" s="60" t="s">
        <v>452</v>
      </c>
      <c r="C502" s="43" t="s">
        <v>112</v>
      </c>
      <c r="D502" s="43" t="s">
        <v>67</v>
      </c>
      <c r="E502" s="43" t="s">
        <v>68</v>
      </c>
      <c r="F502" s="44">
        <v>261.5</v>
      </c>
      <c r="G502" s="44">
        <v>0</v>
      </c>
      <c r="H502" s="44">
        <v>0</v>
      </c>
    </row>
    <row r="503" spans="1:9" s="28" customFormat="1" ht="54.75" customHeight="1">
      <c r="A503" s="45" t="s">
        <v>202</v>
      </c>
      <c r="B503" s="60" t="s">
        <v>453</v>
      </c>
      <c r="C503" s="43"/>
      <c r="D503" s="43"/>
      <c r="E503" s="43"/>
      <c r="F503" s="44">
        <f>F505</f>
        <v>1120</v>
      </c>
      <c r="G503" s="44">
        <f>G505</f>
        <v>0</v>
      </c>
      <c r="H503" s="44">
        <f>H505</f>
        <v>0</v>
      </c>
      <c r="I503" s="33"/>
    </row>
    <row r="504" spans="1:9" s="28" customFormat="1" ht="33.75" customHeight="1">
      <c r="A504" s="45" t="s">
        <v>66</v>
      </c>
      <c r="B504" s="60" t="s">
        <v>454</v>
      </c>
      <c r="C504" s="43"/>
      <c r="D504" s="43"/>
      <c r="E504" s="43"/>
      <c r="F504" s="44">
        <f aca="true" t="shared" si="29" ref="F504:H505">F505</f>
        <v>1120</v>
      </c>
      <c r="G504" s="44">
        <f t="shared" si="29"/>
        <v>0</v>
      </c>
      <c r="H504" s="44">
        <f t="shared" si="29"/>
        <v>0</v>
      </c>
      <c r="I504" s="33"/>
    </row>
    <row r="505" spans="1:8" s="28" customFormat="1" ht="37.5">
      <c r="A505" s="45" t="s">
        <v>541</v>
      </c>
      <c r="B505" s="60" t="s">
        <v>574</v>
      </c>
      <c r="C505" s="43"/>
      <c r="D505" s="43"/>
      <c r="E505" s="43"/>
      <c r="F505" s="44">
        <f t="shared" si="29"/>
        <v>1120</v>
      </c>
      <c r="G505" s="44">
        <f t="shared" si="29"/>
        <v>0</v>
      </c>
      <c r="H505" s="44">
        <f t="shared" si="29"/>
        <v>0</v>
      </c>
    </row>
    <row r="506" spans="1:9" s="28" customFormat="1" ht="37.5">
      <c r="A506" s="45" t="s">
        <v>85</v>
      </c>
      <c r="B506" s="60" t="s">
        <v>574</v>
      </c>
      <c r="C506" s="43" t="s">
        <v>64</v>
      </c>
      <c r="D506" s="43" t="s">
        <v>67</v>
      </c>
      <c r="E506" s="43" t="s">
        <v>68</v>
      </c>
      <c r="F506" s="44">
        <f>434.5+685.5</f>
        <v>1120</v>
      </c>
      <c r="G506" s="44">
        <v>0</v>
      </c>
      <c r="H506" s="44">
        <v>0</v>
      </c>
      <c r="I506" s="34"/>
    </row>
    <row r="507" spans="1:8" s="28" customFormat="1" ht="56.25">
      <c r="A507" s="93" t="s">
        <v>87</v>
      </c>
      <c r="B507" s="84" t="s">
        <v>455</v>
      </c>
      <c r="C507" s="43"/>
      <c r="D507" s="43"/>
      <c r="E507" s="43"/>
      <c r="F507" s="58">
        <f>F510+F508</f>
        <v>1000</v>
      </c>
      <c r="G507" s="58">
        <f>G510+G508</f>
        <v>600</v>
      </c>
      <c r="H507" s="58">
        <f>H510+H508</f>
        <v>600</v>
      </c>
    </row>
    <row r="508" spans="1:8" s="28" customFormat="1" ht="18.75">
      <c r="A508" s="45" t="s">
        <v>66</v>
      </c>
      <c r="B508" s="60" t="s">
        <v>456</v>
      </c>
      <c r="C508" s="43"/>
      <c r="D508" s="43"/>
      <c r="E508" s="43"/>
      <c r="F508" s="44">
        <f>F509</f>
        <v>100</v>
      </c>
      <c r="G508" s="44">
        <f>G509</f>
        <v>100</v>
      </c>
      <c r="H508" s="44">
        <f>H509</f>
        <v>100</v>
      </c>
    </row>
    <row r="509" spans="1:11" s="28" customFormat="1" ht="37.5">
      <c r="A509" s="45" t="s">
        <v>85</v>
      </c>
      <c r="B509" s="60" t="s">
        <v>456</v>
      </c>
      <c r="C509" s="43" t="s">
        <v>64</v>
      </c>
      <c r="D509" s="43" t="s">
        <v>67</v>
      </c>
      <c r="E509" s="43" t="s">
        <v>68</v>
      </c>
      <c r="F509" s="44">
        <v>100</v>
      </c>
      <c r="G509" s="44">
        <v>100</v>
      </c>
      <c r="H509" s="44">
        <v>100</v>
      </c>
      <c r="I509" s="32"/>
      <c r="J509" s="32"/>
      <c r="K509" s="32"/>
    </row>
    <row r="510" spans="1:11" s="28" customFormat="1" ht="56.25">
      <c r="A510" s="59" t="s">
        <v>170</v>
      </c>
      <c r="B510" s="60" t="s">
        <v>457</v>
      </c>
      <c r="C510" s="43"/>
      <c r="D510" s="43"/>
      <c r="E510" s="43"/>
      <c r="F510" s="44">
        <f aca="true" t="shared" si="30" ref="F510:H511">F511</f>
        <v>900</v>
      </c>
      <c r="G510" s="44">
        <f t="shared" si="30"/>
        <v>500</v>
      </c>
      <c r="H510" s="44">
        <f t="shared" si="30"/>
        <v>500</v>
      </c>
      <c r="I510" s="33"/>
      <c r="J510" s="33"/>
      <c r="K510" s="33"/>
    </row>
    <row r="511" spans="1:11" s="28" customFormat="1" ht="37.5">
      <c r="A511" s="59" t="s">
        <v>636</v>
      </c>
      <c r="B511" s="60" t="s">
        <v>635</v>
      </c>
      <c r="C511" s="43"/>
      <c r="D511" s="43"/>
      <c r="E511" s="43"/>
      <c r="F511" s="44">
        <f t="shared" si="30"/>
        <v>900</v>
      </c>
      <c r="G511" s="44">
        <f t="shared" si="30"/>
        <v>500</v>
      </c>
      <c r="H511" s="44">
        <f t="shared" si="30"/>
        <v>500</v>
      </c>
      <c r="I511" s="33"/>
      <c r="J511" s="33"/>
      <c r="K511" s="33"/>
    </row>
    <row r="512" spans="1:11" s="28" customFormat="1" ht="18.75">
      <c r="A512" s="45" t="s">
        <v>111</v>
      </c>
      <c r="B512" s="60" t="s">
        <v>635</v>
      </c>
      <c r="C512" s="43" t="s">
        <v>112</v>
      </c>
      <c r="D512" s="43" t="s">
        <v>67</v>
      </c>
      <c r="E512" s="43" t="s">
        <v>68</v>
      </c>
      <c r="F512" s="44">
        <v>900</v>
      </c>
      <c r="G512" s="44">
        <v>500</v>
      </c>
      <c r="H512" s="44">
        <v>500</v>
      </c>
      <c r="I512" s="32"/>
      <c r="J512" s="32"/>
      <c r="K512" s="32"/>
    </row>
    <row r="513" spans="1:8" s="28" customFormat="1" ht="56.25">
      <c r="A513" s="92" t="s">
        <v>93</v>
      </c>
      <c r="B513" s="57" t="s">
        <v>458</v>
      </c>
      <c r="C513" s="57"/>
      <c r="D513" s="57"/>
      <c r="E513" s="57"/>
      <c r="F513" s="58">
        <f aca="true" t="shared" si="31" ref="F513:H515">F514</f>
        <v>114450.7</v>
      </c>
      <c r="G513" s="58">
        <f t="shared" si="31"/>
        <v>116230.3</v>
      </c>
      <c r="H513" s="58">
        <f t="shared" si="31"/>
        <v>116230.3</v>
      </c>
    </row>
    <row r="514" spans="1:8" s="28" customFormat="1" ht="28.5" customHeight="1">
      <c r="A514" s="45" t="s">
        <v>77</v>
      </c>
      <c r="B514" s="43" t="s">
        <v>459</v>
      </c>
      <c r="C514" s="43"/>
      <c r="D514" s="43"/>
      <c r="E514" s="43"/>
      <c r="F514" s="44">
        <f>F515+F517</f>
        <v>114450.7</v>
      </c>
      <c r="G514" s="44">
        <f>G515+G517</f>
        <v>116230.3</v>
      </c>
      <c r="H514" s="44">
        <f>H515+H517</f>
        <v>116230.3</v>
      </c>
    </row>
    <row r="515" spans="1:8" s="28" customFormat="1" ht="162" customHeight="1">
      <c r="A515" s="94" t="s">
        <v>547</v>
      </c>
      <c r="B515" s="60" t="s">
        <v>548</v>
      </c>
      <c r="C515" s="43"/>
      <c r="D515" s="43"/>
      <c r="E515" s="43"/>
      <c r="F515" s="44">
        <f t="shared" si="31"/>
        <v>96737</v>
      </c>
      <c r="G515" s="44">
        <f t="shared" si="31"/>
        <v>116230.3</v>
      </c>
      <c r="H515" s="44">
        <f t="shared" si="31"/>
        <v>116230.3</v>
      </c>
    </row>
    <row r="516" spans="1:8" s="28" customFormat="1" ht="62.25" customHeight="1">
      <c r="A516" s="45" t="s">
        <v>78</v>
      </c>
      <c r="B516" s="60" t="s">
        <v>548</v>
      </c>
      <c r="C516" s="43" t="s">
        <v>79</v>
      </c>
      <c r="D516" s="43" t="s">
        <v>73</v>
      </c>
      <c r="E516" s="43" t="s">
        <v>67</v>
      </c>
      <c r="F516" s="44">
        <f>98516.6-1779.6</f>
        <v>96737</v>
      </c>
      <c r="G516" s="44">
        <f>116230.3</f>
        <v>116230.3</v>
      </c>
      <c r="H516" s="44">
        <f>116230.3</f>
        <v>116230.3</v>
      </c>
    </row>
    <row r="517" spans="1:8" s="28" customFormat="1" ht="62.25" customHeight="1">
      <c r="A517" s="45" t="s">
        <v>748</v>
      </c>
      <c r="B517" s="60" t="s">
        <v>747</v>
      </c>
      <c r="C517" s="43"/>
      <c r="D517" s="43"/>
      <c r="E517" s="43"/>
      <c r="F517" s="44">
        <f>F518</f>
        <v>17713.7</v>
      </c>
      <c r="G517" s="44">
        <f>G518</f>
        <v>0</v>
      </c>
      <c r="H517" s="44">
        <f>H518</f>
        <v>0</v>
      </c>
    </row>
    <row r="518" spans="1:8" s="28" customFormat="1" ht="62.25" customHeight="1">
      <c r="A518" s="45" t="s">
        <v>78</v>
      </c>
      <c r="B518" s="60" t="s">
        <v>747</v>
      </c>
      <c r="C518" s="43" t="s">
        <v>79</v>
      </c>
      <c r="D518" s="43" t="s">
        <v>73</v>
      </c>
      <c r="E518" s="43" t="s">
        <v>67</v>
      </c>
      <c r="F518" s="44">
        <v>17713.7</v>
      </c>
      <c r="G518" s="44">
        <v>0</v>
      </c>
      <c r="H518" s="44">
        <v>0</v>
      </c>
    </row>
    <row r="519" spans="1:8" s="28" customFormat="1" ht="56.25">
      <c r="A519" s="92" t="s">
        <v>18</v>
      </c>
      <c r="B519" s="84" t="s">
        <v>424</v>
      </c>
      <c r="C519" s="57"/>
      <c r="D519" s="57"/>
      <c r="E519" s="57"/>
      <c r="F519" s="58">
        <f aca="true" t="shared" si="32" ref="F519:H520">F520</f>
        <v>14331.5</v>
      </c>
      <c r="G519" s="58">
        <f t="shared" si="32"/>
        <v>14354.5</v>
      </c>
      <c r="H519" s="58">
        <f t="shared" si="32"/>
        <v>14378.4</v>
      </c>
    </row>
    <row r="520" spans="1:8" s="28" customFormat="1" ht="37.5">
      <c r="A520" s="46" t="s">
        <v>115</v>
      </c>
      <c r="B520" s="60" t="s">
        <v>423</v>
      </c>
      <c r="C520" s="43"/>
      <c r="D520" s="43"/>
      <c r="E520" s="43"/>
      <c r="F520" s="44">
        <f t="shared" si="32"/>
        <v>14331.5</v>
      </c>
      <c r="G520" s="44">
        <f t="shared" si="32"/>
        <v>14354.5</v>
      </c>
      <c r="H520" s="44">
        <f t="shared" si="32"/>
        <v>14378.4</v>
      </c>
    </row>
    <row r="521" spans="1:8" s="28" customFormat="1" ht="18.75">
      <c r="A521" s="46" t="s">
        <v>25</v>
      </c>
      <c r="B521" s="43" t="s">
        <v>422</v>
      </c>
      <c r="C521" s="43"/>
      <c r="D521" s="43"/>
      <c r="E521" s="43"/>
      <c r="F521" s="44">
        <f>F522+F523+F524</f>
        <v>14331.5</v>
      </c>
      <c r="G521" s="44">
        <f>G522+G523+G524</f>
        <v>14354.5</v>
      </c>
      <c r="H521" s="44">
        <f>H522+H523+H524</f>
        <v>14378.4</v>
      </c>
    </row>
    <row r="522" spans="1:8" s="28" customFormat="1" ht="75">
      <c r="A522" s="45" t="s">
        <v>116</v>
      </c>
      <c r="B522" s="43" t="s">
        <v>422</v>
      </c>
      <c r="C522" s="43" t="s">
        <v>117</v>
      </c>
      <c r="D522" s="43" t="s">
        <v>65</v>
      </c>
      <c r="E522" s="43" t="s">
        <v>65</v>
      </c>
      <c r="F522" s="44">
        <v>10834.5</v>
      </c>
      <c r="G522" s="44">
        <v>10834.5</v>
      </c>
      <c r="H522" s="44">
        <v>10834.5</v>
      </c>
    </row>
    <row r="523" spans="1:9" s="28" customFormat="1" ht="37.5">
      <c r="A523" s="59" t="s">
        <v>63</v>
      </c>
      <c r="B523" s="43" t="s">
        <v>422</v>
      </c>
      <c r="C523" s="43" t="s">
        <v>64</v>
      </c>
      <c r="D523" s="43" t="s">
        <v>65</v>
      </c>
      <c r="E523" s="43" t="s">
        <v>65</v>
      </c>
      <c r="F523" s="44">
        <v>1203.9</v>
      </c>
      <c r="G523" s="44">
        <v>1226.9</v>
      </c>
      <c r="H523" s="44">
        <v>1250.8</v>
      </c>
      <c r="I523" s="30"/>
    </row>
    <row r="524" spans="1:8" s="28" customFormat="1" ht="18.75">
      <c r="A524" s="45" t="s">
        <v>111</v>
      </c>
      <c r="B524" s="43" t="s">
        <v>422</v>
      </c>
      <c r="C524" s="43" t="s">
        <v>112</v>
      </c>
      <c r="D524" s="43" t="s">
        <v>65</v>
      </c>
      <c r="E524" s="43" t="s">
        <v>65</v>
      </c>
      <c r="F524" s="44">
        <v>2293.1</v>
      </c>
      <c r="G524" s="44">
        <v>2293.1</v>
      </c>
      <c r="H524" s="44">
        <v>2293.1</v>
      </c>
    </row>
    <row r="525" spans="1:8" s="28" customFormat="1" ht="75">
      <c r="A525" s="92" t="s">
        <v>102</v>
      </c>
      <c r="B525" s="84" t="s">
        <v>421</v>
      </c>
      <c r="C525" s="57"/>
      <c r="D525" s="57"/>
      <c r="E525" s="57"/>
      <c r="F525" s="58">
        <f>F526</f>
        <v>12845.8</v>
      </c>
      <c r="G525" s="58">
        <f>G526</f>
        <v>12874.4</v>
      </c>
      <c r="H525" s="58">
        <f>H526</f>
        <v>12904.3</v>
      </c>
    </row>
    <row r="526" spans="1:8" s="28" customFormat="1" ht="37.5">
      <c r="A526" s="46" t="s">
        <v>115</v>
      </c>
      <c r="B526" s="60" t="s">
        <v>420</v>
      </c>
      <c r="C526" s="43"/>
      <c r="D526" s="43"/>
      <c r="E526" s="43"/>
      <c r="F526" s="44">
        <f>F527+F528+F529</f>
        <v>12845.8</v>
      </c>
      <c r="G526" s="44">
        <f>G527+G528+G529</f>
        <v>12874.4</v>
      </c>
      <c r="H526" s="44">
        <f>H527+H528+H529</f>
        <v>12904.3</v>
      </c>
    </row>
    <row r="527" spans="1:8" s="28" customFormat="1" ht="75">
      <c r="A527" s="45" t="s">
        <v>116</v>
      </c>
      <c r="B527" s="60" t="s">
        <v>420</v>
      </c>
      <c r="C527" s="43" t="s">
        <v>117</v>
      </c>
      <c r="D527" s="60" t="s">
        <v>74</v>
      </c>
      <c r="E527" s="60" t="s">
        <v>82</v>
      </c>
      <c r="F527" s="44">
        <v>12003.3</v>
      </c>
      <c r="G527" s="44">
        <v>11984.9</v>
      </c>
      <c r="H527" s="44">
        <v>11984.9</v>
      </c>
    </row>
    <row r="528" spans="1:8" s="28" customFormat="1" ht="37.5">
      <c r="A528" s="45" t="s">
        <v>85</v>
      </c>
      <c r="B528" s="60" t="s">
        <v>420</v>
      </c>
      <c r="C528" s="43" t="s">
        <v>64</v>
      </c>
      <c r="D528" s="60" t="s">
        <v>74</v>
      </c>
      <c r="E528" s="60" t="s">
        <v>82</v>
      </c>
      <c r="F528" s="44">
        <v>826.3</v>
      </c>
      <c r="G528" s="44">
        <v>866.6</v>
      </c>
      <c r="H528" s="44">
        <v>896.5</v>
      </c>
    </row>
    <row r="529" spans="1:8" s="28" customFormat="1" ht="18.75">
      <c r="A529" s="45" t="s">
        <v>111</v>
      </c>
      <c r="B529" s="60" t="s">
        <v>420</v>
      </c>
      <c r="C529" s="43" t="s">
        <v>112</v>
      </c>
      <c r="D529" s="60" t="s">
        <v>74</v>
      </c>
      <c r="E529" s="60" t="s">
        <v>82</v>
      </c>
      <c r="F529" s="44">
        <v>16.2</v>
      </c>
      <c r="G529" s="44">
        <v>22.9</v>
      </c>
      <c r="H529" s="44">
        <v>22.9</v>
      </c>
    </row>
    <row r="530" spans="1:9" s="28" customFormat="1" ht="39" customHeight="1">
      <c r="A530" s="92" t="s">
        <v>8</v>
      </c>
      <c r="B530" s="84" t="s">
        <v>325</v>
      </c>
      <c r="C530" s="43"/>
      <c r="D530" s="43"/>
      <c r="E530" s="43"/>
      <c r="F530" s="58">
        <f>F531+F556+F593+F598+F613+F636+F643+F646+F610</f>
        <v>845472.4000000003</v>
      </c>
      <c r="G530" s="58">
        <f>G531+G556+G593+G598+G613+G636+G643+G646+G610</f>
        <v>866318.3000000002</v>
      </c>
      <c r="H530" s="58">
        <f>H531+H556+H593+H598+H613+H636+H643+H646+H610</f>
        <v>898633.1000000001</v>
      </c>
      <c r="I530" s="30"/>
    </row>
    <row r="531" spans="1:8" s="28" customFormat="1" ht="18.75">
      <c r="A531" s="59" t="s">
        <v>66</v>
      </c>
      <c r="B531" s="43" t="s">
        <v>326</v>
      </c>
      <c r="C531" s="43"/>
      <c r="D531" s="43"/>
      <c r="E531" s="43"/>
      <c r="F531" s="44">
        <f>F532+F536+F538+F542+F545+F551+F553+F549</f>
        <v>35950.200000000004</v>
      </c>
      <c r="G531" s="44">
        <f>G532+G536+G538+G542+G545+G551+G553+G549</f>
        <v>34236.9</v>
      </c>
      <c r="H531" s="44">
        <f>H532+H536+H538+H542+H545+H551+H553+H549</f>
        <v>34241.9</v>
      </c>
    </row>
    <row r="532" spans="1:8" s="28" customFormat="1" ht="37.5">
      <c r="A532" s="45" t="s">
        <v>145</v>
      </c>
      <c r="B532" s="60" t="s">
        <v>327</v>
      </c>
      <c r="C532" s="60"/>
      <c r="D532" s="43"/>
      <c r="E532" s="60"/>
      <c r="F532" s="44">
        <f>F533+F534+F535</f>
        <v>6738.299999999999</v>
      </c>
      <c r="G532" s="44">
        <f>G533+G534+G535</f>
        <v>5041.2</v>
      </c>
      <c r="H532" s="44">
        <f>H533+H534+H535</f>
        <v>5041.2</v>
      </c>
    </row>
    <row r="533" spans="1:13" s="28" customFormat="1" ht="75">
      <c r="A533" s="45" t="s">
        <v>116</v>
      </c>
      <c r="B533" s="60" t="s">
        <v>327</v>
      </c>
      <c r="C533" s="60" t="s">
        <v>117</v>
      </c>
      <c r="D533" s="43" t="s">
        <v>73</v>
      </c>
      <c r="E533" s="60" t="s">
        <v>124</v>
      </c>
      <c r="F533" s="44">
        <v>3807.5</v>
      </c>
      <c r="G533" s="44">
        <v>1978.8</v>
      </c>
      <c r="H533" s="44">
        <v>1978.8</v>
      </c>
      <c r="K533" s="30"/>
      <c r="L533" s="30"/>
      <c r="M533" s="30"/>
    </row>
    <row r="534" spans="1:13" s="28" customFormat="1" ht="37.5">
      <c r="A534" s="45" t="s">
        <v>63</v>
      </c>
      <c r="B534" s="60" t="s">
        <v>327</v>
      </c>
      <c r="C534" s="60" t="s">
        <v>64</v>
      </c>
      <c r="D534" s="43" t="s">
        <v>73</v>
      </c>
      <c r="E534" s="60" t="s">
        <v>124</v>
      </c>
      <c r="F534" s="44">
        <v>2921.4</v>
      </c>
      <c r="G534" s="44">
        <v>3053</v>
      </c>
      <c r="H534" s="44">
        <v>3053</v>
      </c>
      <c r="K534" s="30"/>
      <c r="L534" s="30"/>
      <c r="M534" s="30"/>
    </row>
    <row r="535" spans="1:13" s="28" customFormat="1" ht="18.75">
      <c r="A535" s="45" t="s">
        <v>111</v>
      </c>
      <c r="B535" s="60" t="s">
        <v>327</v>
      </c>
      <c r="C535" s="60" t="s">
        <v>112</v>
      </c>
      <c r="D535" s="43" t="s">
        <v>73</v>
      </c>
      <c r="E535" s="60" t="s">
        <v>124</v>
      </c>
      <c r="F535" s="44">
        <v>9.4</v>
      </c>
      <c r="G535" s="44">
        <v>9.4</v>
      </c>
      <c r="H535" s="44">
        <v>9.4</v>
      </c>
      <c r="K535" s="30"/>
      <c r="L535" s="30"/>
      <c r="M535" s="30"/>
    </row>
    <row r="536" spans="1:8" s="28" customFormat="1" ht="37.5">
      <c r="A536" s="45" t="s">
        <v>161</v>
      </c>
      <c r="B536" s="60" t="s">
        <v>328</v>
      </c>
      <c r="C536" s="43"/>
      <c r="D536" s="43"/>
      <c r="E536" s="43"/>
      <c r="F536" s="44">
        <f>F537</f>
        <v>18058.7</v>
      </c>
      <c r="G536" s="44">
        <f>G537</f>
        <v>18058.7</v>
      </c>
      <c r="H536" s="44">
        <f>H537</f>
        <v>18058.7</v>
      </c>
    </row>
    <row r="537" spans="1:13" s="28" customFormat="1" ht="75">
      <c r="A537" s="45" t="s">
        <v>116</v>
      </c>
      <c r="B537" s="60" t="s">
        <v>328</v>
      </c>
      <c r="C537" s="60" t="s">
        <v>117</v>
      </c>
      <c r="D537" s="43" t="s">
        <v>73</v>
      </c>
      <c r="E537" s="60" t="s">
        <v>124</v>
      </c>
      <c r="F537" s="44">
        <v>18058.7</v>
      </c>
      <c r="G537" s="44">
        <v>18058.7</v>
      </c>
      <c r="H537" s="44">
        <v>18058.7</v>
      </c>
      <c r="K537" s="30"/>
      <c r="L537" s="30"/>
      <c r="M537" s="30"/>
    </row>
    <row r="538" spans="1:8" s="28" customFormat="1" ht="37.5">
      <c r="A538" s="45" t="s">
        <v>152</v>
      </c>
      <c r="B538" s="60" t="s">
        <v>329</v>
      </c>
      <c r="C538" s="60"/>
      <c r="D538" s="43"/>
      <c r="E538" s="60"/>
      <c r="F538" s="44">
        <f>F539+F540+F541</f>
        <v>5542.5</v>
      </c>
      <c r="G538" s="44">
        <f>G539+G540+G541</f>
        <v>5542.5</v>
      </c>
      <c r="H538" s="44">
        <f>H539+H540+H541</f>
        <v>5542.5</v>
      </c>
    </row>
    <row r="539" spans="1:13" s="28" customFormat="1" ht="75">
      <c r="A539" s="45" t="s">
        <v>116</v>
      </c>
      <c r="B539" s="60" t="s">
        <v>329</v>
      </c>
      <c r="C539" s="60" t="s">
        <v>117</v>
      </c>
      <c r="D539" s="43" t="s">
        <v>73</v>
      </c>
      <c r="E539" s="60" t="s">
        <v>124</v>
      </c>
      <c r="F539" s="44">
        <v>5094.8</v>
      </c>
      <c r="G539" s="44">
        <v>5098.2</v>
      </c>
      <c r="H539" s="44">
        <v>5098.2</v>
      </c>
      <c r="K539" s="29"/>
      <c r="L539" s="29"/>
      <c r="M539" s="29"/>
    </row>
    <row r="540" spans="1:8" s="28" customFormat="1" ht="37.5">
      <c r="A540" s="45" t="s">
        <v>63</v>
      </c>
      <c r="B540" s="60" t="s">
        <v>329</v>
      </c>
      <c r="C540" s="60" t="s">
        <v>64</v>
      </c>
      <c r="D540" s="43" t="s">
        <v>73</v>
      </c>
      <c r="E540" s="60" t="s">
        <v>124</v>
      </c>
      <c r="F540" s="44">
        <v>444.3</v>
      </c>
      <c r="G540" s="44">
        <v>444.3</v>
      </c>
      <c r="H540" s="44">
        <v>444.3</v>
      </c>
    </row>
    <row r="541" spans="1:8" s="28" customFormat="1" ht="18.75">
      <c r="A541" s="45" t="s">
        <v>71</v>
      </c>
      <c r="B541" s="60" t="s">
        <v>329</v>
      </c>
      <c r="C541" s="60" t="s">
        <v>72</v>
      </c>
      <c r="D541" s="43" t="s">
        <v>73</v>
      </c>
      <c r="E541" s="60" t="s">
        <v>124</v>
      </c>
      <c r="F541" s="44">
        <v>3.4</v>
      </c>
      <c r="G541" s="44">
        <v>0</v>
      </c>
      <c r="H541" s="44">
        <v>0</v>
      </c>
    </row>
    <row r="542" spans="1:13" s="28" customFormat="1" ht="93.75">
      <c r="A542" s="45" t="s">
        <v>49</v>
      </c>
      <c r="B542" s="60" t="s">
        <v>330</v>
      </c>
      <c r="C542" s="60"/>
      <c r="D542" s="43"/>
      <c r="E542" s="60"/>
      <c r="F542" s="44">
        <f>F543+F544</f>
        <v>180</v>
      </c>
      <c r="G542" s="44">
        <f>G543+G544</f>
        <v>180</v>
      </c>
      <c r="H542" s="44">
        <f>H543+H544</f>
        <v>185</v>
      </c>
      <c r="I542" s="30"/>
      <c r="K542" s="29"/>
      <c r="L542" s="29"/>
      <c r="M542" s="29"/>
    </row>
    <row r="543" spans="1:8" s="28" customFormat="1" ht="75">
      <c r="A543" s="45" t="s">
        <v>116</v>
      </c>
      <c r="B543" s="60" t="s">
        <v>330</v>
      </c>
      <c r="C543" s="60" t="s">
        <v>117</v>
      </c>
      <c r="D543" s="43" t="s">
        <v>73</v>
      </c>
      <c r="E543" s="60" t="s">
        <v>124</v>
      </c>
      <c r="F543" s="44">
        <v>90</v>
      </c>
      <c r="G543" s="44">
        <v>90</v>
      </c>
      <c r="H543" s="44">
        <v>92.5</v>
      </c>
    </row>
    <row r="544" spans="1:8" s="28" customFormat="1" ht="37.5">
      <c r="A544" s="45" t="s">
        <v>63</v>
      </c>
      <c r="B544" s="60" t="s">
        <v>330</v>
      </c>
      <c r="C544" s="60" t="s">
        <v>64</v>
      </c>
      <c r="D544" s="43" t="s">
        <v>73</v>
      </c>
      <c r="E544" s="60" t="s">
        <v>124</v>
      </c>
      <c r="F544" s="44">
        <v>90</v>
      </c>
      <c r="G544" s="44">
        <v>90</v>
      </c>
      <c r="H544" s="44">
        <v>92.5</v>
      </c>
    </row>
    <row r="545" spans="1:9" s="28" customFormat="1" ht="37.5">
      <c r="A545" s="45" t="s">
        <v>162</v>
      </c>
      <c r="B545" s="60" t="s">
        <v>331</v>
      </c>
      <c r="C545" s="60"/>
      <c r="D545" s="43"/>
      <c r="E545" s="60"/>
      <c r="F545" s="44">
        <f>F546+F547+F548</f>
        <v>4746.3</v>
      </c>
      <c r="G545" s="44">
        <f>G546+G547+G548</f>
        <v>4746.3</v>
      </c>
      <c r="H545" s="44">
        <f>H546+H547+H548</f>
        <v>4746.3</v>
      </c>
      <c r="I545" s="30"/>
    </row>
    <row r="546" spans="1:8" s="28" customFormat="1" ht="75">
      <c r="A546" s="45" t="s">
        <v>116</v>
      </c>
      <c r="B546" s="60" t="s">
        <v>331</v>
      </c>
      <c r="C546" s="60" t="s">
        <v>117</v>
      </c>
      <c r="D546" s="43" t="s">
        <v>73</v>
      </c>
      <c r="E546" s="60" t="s">
        <v>124</v>
      </c>
      <c r="F546" s="44">
        <v>4151.3</v>
      </c>
      <c r="G546" s="44">
        <v>4153</v>
      </c>
      <c r="H546" s="44">
        <v>4153</v>
      </c>
    </row>
    <row r="547" spans="1:8" s="28" customFormat="1" ht="37.5">
      <c r="A547" s="45" t="s">
        <v>63</v>
      </c>
      <c r="B547" s="60" t="s">
        <v>331</v>
      </c>
      <c r="C547" s="60" t="s">
        <v>64</v>
      </c>
      <c r="D547" s="43" t="s">
        <v>73</v>
      </c>
      <c r="E547" s="60" t="s">
        <v>124</v>
      </c>
      <c r="F547" s="44">
        <v>593.3</v>
      </c>
      <c r="G547" s="44">
        <v>593.3</v>
      </c>
      <c r="H547" s="44">
        <v>593.3</v>
      </c>
    </row>
    <row r="548" spans="1:8" s="28" customFormat="1" ht="18.75">
      <c r="A548" s="45" t="s">
        <v>71</v>
      </c>
      <c r="B548" s="60" t="s">
        <v>331</v>
      </c>
      <c r="C548" s="60" t="s">
        <v>72</v>
      </c>
      <c r="D548" s="43" t="s">
        <v>73</v>
      </c>
      <c r="E548" s="60" t="s">
        <v>124</v>
      </c>
      <c r="F548" s="44">
        <v>1.7</v>
      </c>
      <c r="G548" s="44">
        <v>0</v>
      </c>
      <c r="H548" s="44">
        <v>0</v>
      </c>
    </row>
    <row r="549" spans="1:9" s="28" customFormat="1" ht="75">
      <c r="A549" s="45" t="s">
        <v>675</v>
      </c>
      <c r="B549" s="60" t="s">
        <v>594</v>
      </c>
      <c r="C549" s="60"/>
      <c r="D549" s="60"/>
      <c r="E549" s="60"/>
      <c r="F549" s="44">
        <f>F550</f>
        <v>64.6</v>
      </c>
      <c r="G549" s="44">
        <f>G550</f>
        <v>64.6</v>
      </c>
      <c r="H549" s="44">
        <f>H550</f>
        <v>64.6</v>
      </c>
      <c r="I549" s="29"/>
    </row>
    <row r="550" spans="1:8" s="28" customFormat="1" ht="37.5">
      <c r="A550" s="45" t="s">
        <v>63</v>
      </c>
      <c r="B550" s="60" t="s">
        <v>594</v>
      </c>
      <c r="C550" s="60" t="s">
        <v>64</v>
      </c>
      <c r="D550" s="60" t="s">
        <v>73</v>
      </c>
      <c r="E550" s="60" t="s">
        <v>124</v>
      </c>
      <c r="F550" s="44">
        <v>64.6</v>
      </c>
      <c r="G550" s="44">
        <v>64.6</v>
      </c>
      <c r="H550" s="44">
        <v>64.6</v>
      </c>
    </row>
    <row r="551" spans="1:8" s="28" customFormat="1" ht="150">
      <c r="A551" s="45" t="s">
        <v>676</v>
      </c>
      <c r="B551" s="60" t="s">
        <v>749</v>
      </c>
      <c r="C551" s="60"/>
      <c r="D551" s="60"/>
      <c r="E551" s="60"/>
      <c r="F551" s="44">
        <f>F552</f>
        <v>19.8</v>
      </c>
      <c r="G551" s="44">
        <f>G552</f>
        <v>3.6</v>
      </c>
      <c r="H551" s="44">
        <f>H552</f>
        <v>3.6</v>
      </c>
    </row>
    <row r="552" spans="1:8" s="28" customFormat="1" ht="37.5">
      <c r="A552" s="45" t="s">
        <v>63</v>
      </c>
      <c r="B552" s="60" t="s">
        <v>749</v>
      </c>
      <c r="C552" s="60" t="s">
        <v>64</v>
      </c>
      <c r="D552" s="60" t="s">
        <v>73</v>
      </c>
      <c r="E552" s="60" t="s">
        <v>124</v>
      </c>
      <c r="F552" s="44">
        <v>19.8</v>
      </c>
      <c r="G552" s="44">
        <v>3.6</v>
      </c>
      <c r="H552" s="44">
        <v>3.6</v>
      </c>
    </row>
    <row r="553" spans="1:9" s="28" customFormat="1" ht="37.5">
      <c r="A553" s="45" t="s">
        <v>164</v>
      </c>
      <c r="B553" s="60" t="s">
        <v>332</v>
      </c>
      <c r="C553" s="60"/>
      <c r="D553" s="43"/>
      <c r="E553" s="60"/>
      <c r="F553" s="44">
        <f>F554+F555</f>
        <v>600</v>
      </c>
      <c r="G553" s="44">
        <f>G554+G555</f>
        <v>600</v>
      </c>
      <c r="H553" s="44">
        <f>H554+H555</f>
        <v>600</v>
      </c>
      <c r="I553" s="30"/>
    </row>
    <row r="554" spans="1:8" s="28" customFormat="1" ht="75">
      <c r="A554" s="45" t="s">
        <v>116</v>
      </c>
      <c r="B554" s="60" t="s">
        <v>332</v>
      </c>
      <c r="C554" s="60" t="s">
        <v>117</v>
      </c>
      <c r="D554" s="43" t="s">
        <v>73</v>
      </c>
      <c r="E554" s="60" t="s">
        <v>124</v>
      </c>
      <c r="F554" s="44">
        <v>300</v>
      </c>
      <c r="G554" s="44">
        <v>300</v>
      </c>
      <c r="H554" s="44">
        <v>300</v>
      </c>
    </row>
    <row r="555" spans="1:8" s="28" customFormat="1" ht="37.5">
      <c r="A555" s="45" t="s">
        <v>63</v>
      </c>
      <c r="B555" s="60" t="s">
        <v>332</v>
      </c>
      <c r="C555" s="60" t="s">
        <v>64</v>
      </c>
      <c r="D555" s="43" t="s">
        <v>73</v>
      </c>
      <c r="E555" s="60" t="s">
        <v>124</v>
      </c>
      <c r="F555" s="44">
        <v>300</v>
      </c>
      <c r="G555" s="44">
        <v>300</v>
      </c>
      <c r="H555" s="44">
        <v>300</v>
      </c>
    </row>
    <row r="556" spans="1:8" s="28" customFormat="1" ht="37.5">
      <c r="A556" s="45" t="s">
        <v>147</v>
      </c>
      <c r="B556" s="60" t="s">
        <v>333</v>
      </c>
      <c r="C556" s="60"/>
      <c r="D556" s="43"/>
      <c r="E556" s="60"/>
      <c r="F556" s="44">
        <f>F557+F560+F562+F564+F566+F568+F570+F573+F575+F577+F580+F583+F586+F588+F590</f>
        <v>320427.6</v>
      </c>
      <c r="G556" s="44">
        <f>G557+G560+G562+G564+G566+G568+G570+G573+G575+G577+G580+G583+G586+G588+G590</f>
        <v>335932.4</v>
      </c>
      <c r="H556" s="44">
        <f>H557+H560+H562+H564+H566+H568+H570+H573+H575+H577+H580+H583+H586+H588+H590</f>
        <v>353958.39999999997</v>
      </c>
    </row>
    <row r="557" spans="1:8" s="28" customFormat="1" ht="113.25" customHeight="1">
      <c r="A557" s="45" t="s">
        <v>108</v>
      </c>
      <c r="B557" s="60" t="s">
        <v>334</v>
      </c>
      <c r="C557" s="60"/>
      <c r="D557" s="60"/>
      <c r="E557" s="60"/>
      <c r="F557" s="44">
        <f>F558+F559</f>
        <v>96311.7</v>
      </c>
      <c r="G557" s="44">
        <f>G558+G559</f>
        <v>97070.1</v>
      </c>
      <c r="H557" s="44">
        <f>H558+H559</f>
        <v>97858.8</v>
      </c>
    </row>
    <row r="558" spans="1:8" s="28" customFormat="1" ht="37.5">
      <c r="A558" s="45" t="s">
        <v>63</v>
      </c>
      <c r="B558" s="60" t="s">
        <v>334</v>
      </c>
      <c r="C558" s="60" t="s">
        <v>64</v>
      </c>
      <c r="D558" s="60" t="s">
        <v>73</v>
      </c>
      <c r="E558" s="60" t="s">
        <v>67</v>
      </c>
      <c r="F558" s="44">
        <v>1650</v>
      </c>
      <c r="G558" s="44">
        <v>1700</v>
      </c>
      <c r="H558" s="44">
        <v>1700</v>
      </c>
    </row>
    <row r="559" spans="1:8" s="28" customFormat="1" ht="18.75">
      <c r="A559" s="45" t="s">
        <v>71</v>
      </c>
      <c r="B559" s="60" t="s">
        <v>334</v>
      </c>
      <c r="C559" s="60" t="s">
        <v>72</v>
      </c>
      <c r="D559" s="60" t="s">
        <v>73</v>
      </c>
      <c r="E559" s="60" t="s">
        <v>67</v>
      </c>
      <c r="F559" s="44">
        <v>94661.7</v>
      </c>
      <c r="G559" s="44">
        <v>95370.1</v>
      </c>
      <c r="H559" s="44">
        <v>96158.8</v>
      </c>
    </row>
    <row r="560" spans="1:9" s="28" customFormat="1" ht="37.5">
      <c r="A560" s="45" t="s">
        <v>48</v>
      </c>
      <c r="B560" s="60" t="s">
        <v>335</v>
      </c>
      <c r="C560" s="60"/>
      <c r="D560" s="60"/>
      <c r="E560" s="60"/>
      <c r="F560" s="44">
        <f>F561</f>
        <v>769.5</v>
      </c>
      <c r="G560" s="44">
        <f>G561</f>
        <v>802.3</v>
      </c>
      <c r="H560" s="44">
        <f>H561</f>
        <v>834.2</v>
      </c>
      <c r="I560" s="30"/>
    </row>
    <row r="561" spans="1:8" s="28" customFormat="1" ht="37.5">
      <c r="A561" s="45" t="s">
        <v>63</v>
      </c>
      <c r="B561" s="60" t="s">
        <v>335</v>
      </c>
      <c r="C561" s="60" t="s">
        <v>64</v>
      </c>
      <c r="D561" s="60" t="s">
        <v>73</v>
      </c>
      <c r="E561" s="60" t="s">
        <v>67</v>
      </c>
      <c r="F561" s="44">
        <v>769.5</v>
      </c>
      <c r="G561" s="44">
        <v>802.3</v>
      </c>
      <c r="H561" s="44">
        <v>834.2</v>
      </c>
    </row>
    <row r="562" spans="1:9" s="28" customFormat="1" ht="75" customHeight="1">
      <c r="A562" s="45" t="s">
        <v>153</v>
      </c>
      <c r="B562" s="60" t="s">
        <v>336</v>
      </c>
      <c r="C562" s="60"/>
      <c r="D562" s="60"/>
      <c r="E562" s="60"/>
      <c r="F562" s="44">
        <f>F563</f>
        <v>344</v>
      </c>
      <c r="G562" s="44">
        <f>G563</f>
        <v>351.3</v>
      </c>
      <c r="H562" s="44">
        <f>H563</f>
        <v>356.5</v>
      </c>
      <c r="I562" s="30"/>
    </row>
    <row r="563" spans="1:8" s="28" customFormat="1" ht="37.5">
      <c r="A563" s="45" t="s">
        <v>63</v>
      </c>
      <c r="B563" s="60" t="s">
        <v>336</v>
      </c>
      <c r="C563" s="60" t="s">
        <v>64</v>
      </c>
      <c r="D563" s="60" t="s">
        <v>73</v>
      </c>
      <c r="E563" s="60" t="s">
        <v>67</v>
      </c>
      <c r="F563" s="44">
        <v>344</v>
      </c>
      <c r="G563" s="44">
        <v>351.3</v>
      </c>
      <c r="H563" s="44">
        <v>356.5</v>
      </c>
    </row>
    <row r="564" spans="1:9" s="28" customFormat="1" ht="56.25">
      <c r="A564" s="45" t="s">
        <v>166</v>
      </c>
      <c r="B564" s="60" t="s">
        <v>337</v>
      </c>
      <c r="C564" s="60"/>
      <c r="D564" s="60"/>
      <c r="E564" s="60"/>
      <c r="F564" s="44">
        <f>F565</f>
        <v>2280</v>
      </c>
      <c r="G564" s="44">
        <f>G565</f>
        <v>2350</v>
      </c>
      <c r="H564" s="44">
        <f>H565</f>
        <v>2460</v>
      </c>
      <c r="I564" s="30"/>
    </row>
    <row r="565" spans="1:8" s="28" customFormat="1" ht="37.5">
      <c r="A565" s="45" t="s">
        <v>63</v>
      </c>
      <c r="B565" s="60" t="s">
        <v>337</v>
      </c>
      <c r="C565" s="60" t="s">
        <v>64</v>
      </c>
      <c r="D565" s="60" t="s">
        <v>73</v>
      </c>
      <c r="E565" s="60" t="s">
        <v>74</v>
      </c>
      <c r="F565" s="44">
        <v>2280</v>
      </c>
      <c r="G565" s="44">
        <v>2350</v>
      </c>
      <c r="H565" s="44">
        <v>2460</v>
      </c>
    </row>
    <row r="566" spans="1:9" s="28" customFormat="1" ht="56.25">
      <c r="A566" s="45" t="s">
        <v>167</v>
      </c>
      <c r="B566" s="60" t="s">
        <v>338</v>
      </c>
      <c r="C566" s="60"/>
      <c r="D566" s="60"/>
      <c r="E566" s="60"/>
      <c r="F566" s="44">
        <f>F567</f>
        <v>690</v>
      </c>
      <c r="G566" s="44">
        <f>G567</f>
        <v>711</v>
      </c>
      <c r="H566" s="44">
        <f>H567</f>
        <v>730</v>
      </c>
      <c r="I566" s="30"/>
    </row>
    <row r="567" spans="1:8" s="28" customFormat="1" ht="37.5">
      <c r="A567" s="45" t="s">
        <v>63</v>
      </c>
      <c r="B567" s="60" t="s">
        <v>338</v>
      </c>
      <c r="C567" s="60" t="s">
        <v>64</v>
      </c>
      <c r="D567" s="60" t="s">
        <v>73</v>
      </c>
      <c r="E567" s="60" t="s">
        <v>74</v>
      </c>
      <c r="F567" s="44">
        <v>690</v>
      </c>
      <c r="G567" s="44">
        <v>711</v>
      </c>
      <c r="H567" s="44">
        <v>730</v>
      </c>
    </row>
    <row r="568" spans="1:9" s="28" customFormat="1" ht="56.25">
      <c r="A568" s="45" t="s">
        <v>169</v>
      </c>
      <c r="B568" s="60" t="s">
        <v>339</v>
      </c>
      <c r="C568" s="60"/>
      <c r="D568" s="60"/>
      <c r="E568" s="60"/>
      <c r="F568" s="44">
        <f>F569</f>
        <v>1566</v>
      </c>
      <c r="G568" s="44">
        <f>G569</f>
        <v>1630</v>
      </c>
      <c r="H568" s="44">
        <f>H569</f>
        <v>1694</v>
      </c>
      <c r="I568" s="30"/>
    </row>
    <row r="569" spans="1:8" s="28" customFormat="1" ht="37.5">
      <c r="A569" s="45" t="s">
        <v>63</v>
      </c>
      <c r="B569" s="60" t="s">
        <v>339</v>
      </c>
      <c r="C569" s="60" t="s">
        <v>64</v>
      </c>
      <c r="D569" s="60" t="s">
        <v>73</v>
      </c>
      <c r="E569" s="60" t="s">
        <v>74</v>
      </c>
      <c r="F569" s="44">
        <v>1566</v>
      </c>
      <c r="G569" s="44">
        <v>1630</v>
      </c>
      <c r="H569" s="44">
        <v>1694</v>
      </c>
    </row>
    <row r="570" spans="1:8" s="28" customFormat="1" ht="75">
      <c r="A570" s="45" t="s">
        <v>105</v>
      </c>
      <c r="B570" s="60" t="s">
        <v>340</v>
      </c>
      <c r="C570" s="60"/>
      <c r="D570" s="60"/>
      <c r="E570" s="60"/>
      <c r="F570" s="44">
        <f>F571+F572</f>
        <v>496</v>
      </c>
      <c r="G570" s="44">
        <f>G571+G572</f>
        <v>515.8</v>
      </c>
      <c r="H570" s="44">
        <f>H571+H572</f>
        <v>536.4</v>
      </c>
    </row>
    <row r="571" spans="1:8" s="28" customFormat="1" ht="37.5">
      <c r="A571" s="45" t="s">
        <v>63</v>
      </c>
      <c r="B571" s="60" t="s">
        <v>340</v>
      </c>
      <c r="C571" s="60" t="s">
        <v>64</v>
      </c>
      <c r="D571" s="60" t="s">
        <v>73</v>
      </c>
      <c r="E571" s="60" t="s">
        <v>74</v>
      </c>
      <c r="F571" s="44">
        <v>7.9</v>
      </c>
      <c r="G571" s="44">
        <v>50.1</v>
      </c>
      <c r="H571" s="44">
        <v>50.1</v>
      </c>
    </row>
    <row r="572" spans="1:8" s="28" customFormat="1" ht="18.75">
      <c r="A572" s="45" t="s">
        <v>71</v>
      </c>
      <c r="B572" s="60" t="s">
        <v>340</v>
      </c>
      <c r="C572" s="60" t="s">
        <v>72</v>
      </c>
      <c r="D572" s="60" t="s">
        <v>73</v>
      </c>
      <c r="E572" s="60" t="s">
        <v>74</v>
      </c>
      <c r="F572" s="44">
        <v>488.1</v>
      </c>
      <c r="G572" s="44">
        <v>465.7</v>
      </c>
      <c r="H572" s="44">
        <v>486.3</v>
      </c>
    </row>
    <row r="573" spans="1:9" s="28" customFormat="1" ht="75">
      <c r="A573" s="45" t="s">
        <v>106</v>
      </c>
      <c r="B573" s="60" t="s">
        <v>341</v>
      </c>
      <c r="C573" s="60"/>
      <c r="D573" s="60"/>
      <c r="E573" s="60"/>
      <c r="F573" s="44">
        <f>F574</f>
        <v>1</v>
      </c>
      <c r="G573" s="44">
        <f>G574</f>
        <v>1</v>
      </c>
      <c r="H573" s="44">
        <f>H574</f>
        <v>1</v>
      </c>
      <c r="I573" s="30"/>
    </row>
    <row r="574" spans="1:8" s="28" customFormat="1" ht="37.5">
      <c r="A574" s="45" t="s">
        <v>63</v>
      </c>
      <c r="B574" s="60" t="s">
        <v>341</v>
      </c>
      <c r="C574" s="60" t="s">
        <v>64</v>
      </c>
      <c r="D574" s="60" t="s">
        <v>73</v>
      </c>
      <c r="E574" s="60" t="s">
        <v>74</v>
      </c>
      <c r="F574" s="44">
        <v>1</v>
      </c>
      <c r="G574" s="44">
        <v>1</v>
      </c>
      <c r="H574" s="44">
        <v>1</v>
      </c>
    </row>
    <row r="575" spans="1:9" s="28" customFormat="1" ht="93.75">
      <c r="A575" s="45" t="s">
        <v>47</v>
      </c>
      <c r="B575" s="60" t="s">
        <v>342</v>
      </c>
      <c r="C575" s="60"/>
      <c r="D575" s="60"/>
      <c r="E575" s="60"/>
      <c r="F575" s="44">
        <f>F576</f>
        <v>304</v>
      </c>
      <c r="G575" s="44">
        <f>G576</f>
        <v>315</v>
      </c>
      <c r="H575" s="44">
        <f>H576</f>
        <v>330</v>
      </c>
      <c r="I575" s="30"/>
    </row>
    <row r="576" spans="1:8" s="28" customFormat="1" ht="37.5">
      <c r="A576" s="45" t="s">
        <v>63</v>
      </c>
      <c r="B576" s="60" t="s">
        <v>342</v>
      </c>
      <c r="C576" s="60" t="s">
        <v>64</v>
      </c>
      <c r="D576" s="60" t="s">
        <v>73</v>
      </c>
      <c r="E576" s="60" t="s">
        <v>74</v>
      </c>
      <c r="F576" s="44">
        <v>304</v>
      </c>
      <c r="G576" s="44">
        <v>315</v>
      </c>
      <c r="H576" s="44">
        <v>330</v>
      </c>
    </row>
    <row r="577" spans="1:8" s="28" customFormat="1" ht="37.5">
      <c r="A577" s="45" t="s">
        <v>162</v>
      </c>
      <c r="B577" s="60" t="s">
        <v>343</v>
      </c>
      <c r="C577" s="60"/>
      <c r="D577" s="60"/>
      <c r="E577" s="60"/>
      <c r="F577" s="44">
        <f>F578+F579</f>
        <v>114840.8</v>
      </c>
      <c r="G577" s="44">
        <f>G578+G579</f>
        <v>129304.9</v>
      </c>
      <c r="H577" s="44">
        <f>H578+H579</f>
        <v>146245.3</v>
      </c>
    </row>
    <row r="578" spans="1:8" s="28" customFormat="1" ht="37.5">
      <c r="A578" s="45" t="s">
        <v>63</v>
      </c>
      <c r="B578" s="60" t="s">
        <v>343</v>
      </c>
      <c r="C578" s="60" t="s">
        <v>64</v>
      </c>
      <c r="D578" s="60" t="s">
        <v>73</v>
      </c>
      <c r="E578" s="60" t="s">
        <v>74</v>
      </c>
      <c r="F578" s="44">
        <v>1697.2</v>
      </c>
      <c r="G578" s="44">
        <v>1911</v>
      </c>
      <c r="H578" s="44">
        <v>2161.3</v>
      </c>
    </row>
    <row r="579" spans="1:8" s="28" customFormat="1" ht="18.75">
      <c r="A579" s="45" t="s">
        <v>71</v>
      </c>
      <c r="B579" s="60" t="s">
        <v>343</v>
      </c>
      <c r="C579" s="60" t="s">
        <v>72</v>
      </c>
      <c r="D579" s="60" t="s">
        <v>73</v>
      </c>
      <c r="E579" s="60" t="s">
        <v>74</v>
      </c>
      <c r="F579" s="44">
        <v>113143.6</v>
      </c>
      <c r="G579" s="44">
        <v>127393.9</v>
      </c>
      <c r="H579" s="44">
        <v>144084</v>
      </c>
    </row>
    <row r="580" spans="1:9" s="28" customFormat="1" ht="56.25">
      <c r="A580" s="45" t="s">
        <v>136</v>
      </c>
      <c r="B580" s="60" t="s">
        <v>344</v>
      </c>
      <c r="C580" s="60"/>
      <c r="D580" s="60"/>
      <c r="E580" s="60"/>
      <c r="F580" s="44">
        <f>F581+F582</f>
        <v>818.2</v>
      </c>
      <c r="G580" s="44">
        <f>G581+G582</f>
        <v>870</v>
      </c>
      <c r="H580" s="44">
        <f>H581+H582</f>
        <v>879</v>
      </c>
      <c r="I580" s="29"/>
    </row>
    <row r="581" spans="1:8" s="28" customFormat="1" ht="37.5">
      <c r="A581" s="45" t="s">
        <v>63</v>
      </c>
      <c r="B581" s="60" t="s">
        <v>344</v>
      </c>
      <c r="C581" s="60" t="s">
        <v>64</v>
      </c>
      <c r="D581" s="60" t="s">
        <v>73</v>
      </c>
      <c r="E581" s="60" t="s">
        <v>74</v>
      </c>
      <c r="F581" s="44">
        <v>18.2</v>
      </c>
      <c r="G581" s="44">
        <v>20.5</v>
      </c>
      <c r="H581" s="44">
        <v>20.5</v>
      </c>
    </row>
    <row r="582" spans="1:8" s="28" customFormat="1" ht="18.75">
      <c r="A582" s="45" t="s">
        <v>71</v>
      </c>
      <c r="B582" s="60" t="s">
        <v>344</v>
      </c>
      <c r="C582" s="60" t="s">
        <v>72</v>
      </c>
      <c r="D582" s="60" t="s">
        <v>73</v>
      </c>
      <c r="E582" s="60" t="s">
        <v>74</v>
      </c>
      <c r="F582" s="44">
        <v>800</v>
      </c>
      <c r="G582" s="44">
        <v>849.5</v>
      </c>
      <c r="H582" s="44">
        <v>858.5</v>
      </c>
    </row>
    <row r="583" spans="1:9" s="28" customFormat="1" ht="75">
      <c r="A583" s="45" t="s">
        <v>109</v>
      </c>
      <c r="B583" s="60" t="s">
        <v>345</v>
      </c>
      <c r="C583" s="60"/>
      <c r="D583" s="60"/>
      <c r="E583" s="60"/>
      <c r="F583" s="44">
        <f>F584+F585</f>
        <v>293.5</v>
      </c>
      <c r="G583" s="44">
        <f>G584+G585</f>
        <v>303.5</v>
      </c>
      <c r="H583" s="44">
        <f>H584+H585</f>
        <v>313.5</v>
      </c>
      <c r="I583" s="29"/>
    </row>
    <row r="584" spans="1:8" s="28" customFormat="1" ht="37.5">
      <c r="A584" s="45" t="s">
        <v>63</v>
      </c>
      <c r="B584" s="60" t="s">
        <v>345</v>
      </c>
      <c r="C584" s="60" t="s">
        <v>64</v>
      </c>
      <c r="D584" s="60" t="s">
        <v>73</v>
      </c>
      <c r="E584" s="60" t="s">
        <v>74</v>
      </c>
      <c r="F584" s="44">
        <v>33.5</v>
      </c>
      <c r="G584" s="44">
        <v>33.5</v>
      </c>
      <c r="H584" s="44">
        <v>33.5</v>
      </c>
    </row>
    <row r="585" spans="1:8" s="28" customFormat="1" ht="18.75">
      <c r="A585" s="45" t="s">
        <v>71</v>
      </c>
      <c r="B585" s="60" t="s">
        <v>345</v>
      </c>
      <c r="C585" s="60" t="s">
        <v>72</v>
      </c>
      <c r="D585" s="60" t="s">
        <v>73</v>
      </c>
      <c r="E585" s="60" t="s">
        <v>74</v>
      </c>
      <c r="F585" s="44">
        <v>260</v>
      </c>
      <c r="G585" s="44">
        <v>270</v>
      </c>
      <c r="H585" s="44">
        <v>280</v>
      </c>
    </row>
    <row r="586" spans="1:9" s="28" customFormat="1" ht="112.5">
      <c r="A586" s="45" t="s">
        <v>559</v>
      </c>
      <c r="B586" s="60" t="s">
        <v>346</v>
      </c>
      <c r="C586" s="60"/>
      <c r="D586" s="60"/>
      <c r="E586" s="60"/>
      <c r="F586" s="44">
        <f>F587</f>
        <v>129</v>
      </c>
      <c r="G586" s="44">
        <f>G587</f>
        <v>129</v>
      </c>
      <c r="H586" s="44">
        <f>H587</f>
        <v>129</v>
      </c>
      <c r="I586" s="29"/>
    </row>
    <row r="587" spans="1:8" s="28" customFormat="1" ht="37.5">
      <c r="A587" s="45" t="s">
        <v>63</v>
      </c>
      <c r="B587" s="60" t="s">
        <v>346</v>
      </c>
      <c r="C587" s="60" t="s">
        <v>64</v>
      </c>
      <c r="D587" s="60" t="s">
        <v>73</v>
      </c>
      <c r="E587" s="60" t="s">
        <v>74</v>
      </c>
      <c r="F587" s="44">
        <v>129</v>
      </c>
      <c r="G587" s="44">
        <v>129</v>
      </c>
      <c r="H587" s="44">
        <v>129</v>
      </c>
    </row>
    <row r="588" spans="1:9" s="28" customFormat="1" ht="56.25">
      <c r="A588" s="45" t="s">
        <v>163</v>
      </c>
      <c r="B588" s="60" t="s">
        <v>347</v>
      </c>
      <c r="C588" s="60"/>
      <c r="D588" s="60"/>
      <c r="E588" s="60"/>
      <c r="F588" s="44">
        <f>F589</f>
        <v>265.8</v>
      </c>
      <c r="G588" s="44">
        <f>G589</f>
        <v>273.8</v>
      </c>
      <c r="H588" s="44">
        <f>H589</f>
        <v>286</v>
      </c>
      <c r="I588" s="29"/>
    </row>
    <row r="589" spans="1:8" s="28" customFormat="1" ht="37.5">
      <c r="A589" s="45" t="s">
        <v>63</v>
      </c>
      <c r="B589" s="60" t="s">
        <v>347</v>
      </c>
      <c r="C589" s="60" t="s">
        <v>64</v>
      </c>
      <c r="D589" s="60" t="s">
        <v>73</v>
      </c>
      <c r="E589" s="60" t="s">
        <v>74</v>
      </c>
      <c r="F589" s="44">
        <v>265.8</v>
      </c>
      <c r="G589" s="44">
        <v>273.8</v>
      </c>
      <c r="H589" s="44">
        <v>286</v>
      </c>
    </row>
    <row r="590" spans="1:8" s="28" customFormat="1" ht="37.5">
      <c r="A590" s="45" t="s">
        <v>164</v>
      </c>
      <c r="B590" s="60" t="s">
        <v>348</v>
      </c>
      <c r="C590" s="60"/>
      <c r="D590" s="60"/>
      <c r="E590" s="60"/>
      <c r="F590" s="44">
        <f>F591+F592</f>
        <v>101318.1</v>
      </c>
      <c r="G590" s="44">
        <f>G591+G592</f>
        <v>101304.7</v>
      </c>
      <c r="H590" s="44">
        <f>H591+H592</f>
        <v>101304.7</v>
      </c>
    </row>
    <row r="591" spans="1:8" s="28" customFormat="1" ht="37.5">
      <c r="A591" s="45" t="s">
        <v>63</v>
      </c>
      <c r="B591" s="60" t="s">
        <v>348</v>
      </c>
      <c r="C591" s="60" t="s">
        <v>64</v>
      </c>
      <c r="D591" s="60" t="s">
        <v>73</v>
      </c>
      <c r="E591" s="60" t="s">
        <v>74</v>
      </c>
      <c r="F591" s="44">
        <v>1670</v>
      </c>
      <c r="G591" s="44">
        <v>1670</v>
      </c>
      <c r="H591" s="44">
        <v>1670</v>
      </c>
    </row>
    <row r="592" spans="1:8" s="28" customFormat="1" ht="18.75">
      <c r="A592" s="45" t="s">
        <v>71</v>
      </c>
      <c r="B592" s="60" t="s">
        <v>348</v>
      </c>
      <c r="C592" s="60" t="s">
        <v>72</v>
      </c>
      <c r="D592" s="60" t="s">
        <v>73</v>
      </c>
      <c r="E592" s="60" t="s">
        <v>74</v>
      </c>
      <c r="F592" s="44">
        <v>99648.1</v>
      </c>
      <c r="G592" s="44">
        <v>99634.7</v>
      </c>
      <c r="H592" s="44">
        <v>99634.7</v>
      </c>
    </row>
    <row r="593" spans="1:8" s="28" customFormat="1" ht="37.5">
      <c r="A593" s="45" t="s">
        <v>135</v>
      </c>
      <c r="B593" s="60" t="s">
        <v>349</v>
      </c>
      <c r="C593" s="60"/>
      <c r="D593" s="60"/>
      <c r="E593" s="60"/>
      <c r="F593" s="44">
        <f>F594+F596</f>
        <v>99790.6</v>
      </c>
      <c r="G593" s="44">
        <f>G594+G596</f>
        <v>100577.1</v>
      </c>
      <c r="H593" s="44">
        <f>H594+H596</f>
        <v>101355.6</v>
      </c>
    </row>
    <row r="594" spans="1:9" s="28" customFormat="1" ht="37.5">
      <c r="A594" s="45" t="s">
        <v>165</v>
      </c>
      <c r="B594" s="60" t="s">
        <v>350</v>
      </c>
      <c r="C594" s="60"/>
      <c r="D594" s="60"/>
      <c r="E594" s="60"/>
      <c r="F594" s="44">
        <f>F595</f>
        <v>61734.5</v>
      </c>
      <c r="G594" s="44">
        <f>G595</f>
        <v>62421.7</v>
      </c>
      <c r="H594" s="44">
        <f>H595</f>
        <v>62789.5</v>
      </c>
      <c r="I594" s="29"/>
    </row>
    <row r="595" spans="1:8" s="28" customFormat="1" ht="37.5">
      <c r="A595" s="45" t="s">
        <v>113</v>
      </c>
      <c r="B595" s="60" t="s">
        <v>350</v>
      </c>
      <c r="C595" s="60" t="s">
        <v>114</v>
      </c>
      <c r="D595" s="60" t="s">
        <v>73</v>
      </c>
      <c r="E595" s="60" t="s">
        <v>76</v>
      </c>
      <c r="F595" s="44">
        <v>61734.5</v>
      </c>
      <c r="G595" s="44">
        <v>62421.7</v>
      </c>
      <c r="H595" s="44">
        <v>62789.5</v>
      </c>
    </row>
    <row r="596" spans="1:8" s="28" customFormat="1" ht="75">
      <c r="A596" s="45" t="s">
        <v>151</v>
      </c>
      <c r="B596" s="60" t="s">
        <v>351</v>
      </c>
      <c r="C596" s="60"/>
      <c r="D596" s="60"/>
      <c r="E596" s="60"/>
      <c r="F596" s="44">
        <f>F597</f>
        <v>38056.1</v>
      </c>
      <c r="G596" s="44">
        <f>G597</f>
        <v>38155.4</v>
      </c>
      <c r="H596" s="44">
        <f>H597</f>
        <v>38566.1</v>
      </c>
    </row>
    <row r="597" spans="1:8" s="28" customFormat="1" ht="37.5">
      <c r="A597" s="45" t="s">
        <v>113</v>
      </c>
      <c r="B597" s="60" t="s">
        <v>351</v>
      </c>
      <c r="C597" s="60" t="s">
        <v>114</v>
      </c>
      <c r="D597" s="60" t="s">
        <v>73</v>
      </c>
      <c r="E597" s="60" t="s">
        <v>67</v>
      </c>
      <c r="F597" s="44">
        <v>38056.1</v>
      </c>
      <c r="G597" s="44">
        <v>38155.4</v>
      </c>
      <c r="H597" s="44">
        <v>38566.1</v>
      </c>
    </row>
    <row r="598" spans="1:8" s="28" customFormat="1" ht="37.5">
      <c r="A598" s="59" t="s">
        <v>133</v>
      </c>
      <c r="B598" s="60" t="s">
        <v>352</v>
      </c>
      <c r="C598" s="60"/>
      <c r="D598" s="60"/>
      <c r="E598" s="60"/>
      <c r="F598" s="44">
        <f>F602+F600+F606+F608+F599+F604</f>
        <v>4460.2</v>
      </c>
      <c r="G598" s="44">
        <f>G602+G600+G606+G608+G599+G604</f>
        <v>100</v>
      </c>
      <c r="H598" s="44">
        <f>H602+H600+H606+H608+H599+H604</f>
        <v>0</v>
      </c>
    </row>
    <row r="599" spans="1:8" s="28" customFormat="1" ht="37.5">
      <c r="A599" s="45" t="s">
        <v>113</v>
      </c>
      <c r="B599" s="60" t="s">
        <v>352</v>
      </c>
      <c r="C599" s="60" t="s">
        <v>114</v>
      </c>
      <c r="D599" s="60" t="s">
        <v>73</v>
      </c>
      <c r="E599" s="60" t="s">
        <v>67</v>
      </c>
      <c r="F599" s="44">
        <v>42</v>
      </c>
      <c r="G599" s="44">
        <v>0</v>
      </c>
      <c r="H599" s="44">
        <v>0</v>
      </c>
    </row>
    <row r="600" spans="1:9" s="28" customFormat="1" ht="37.5">
      <c r="A600" s="45" t="s">
        <v>677</v>
      </c>
      <c r="B600" s="60" t="s">
        <v>590</v>
      </c>
      <c r="C600" s="60"/>
      <c r="D600" s="60"/>
      <c r="E600" s="60"/>
      <c r="F600" s="44">
        <f>F601</f>
        <v>1916.2</v>
      </c>
      <c r="G600" s="44">
        <f>G601</f>
        <v>0</v>
      </c>
      <c r="H600" s="44">
        <f>H601</f>
        <v>0</v>
      </c>
      <c r="I600" s="29"/>
    </row>
    <row r="601" spans="1:8" s="28" customFormat="1" ht="37.5">
      <c r="A601" s="45" t="s">
        <v>113</v>
      </c>
      <c r="B601" s="60" t="s">
        <v>590</v>
      </c>
      <c r="C601" s="60" t="s">
        <v>114</v>
      </c>
      <c r="D601" s="60" t="s">
        <v>73</v>
      </c>
      <c r="E601" s="60" t="s">
        <v>124</v>
      </c>
      <c r="F601" s="44">
        <v>1916.2</v>
      </c>
      <c r="G601" s="44">
        <v>0</v>
      </c>
      <c r="H601" s="44">
        <v>0</v>
      </c>
    </row>
    <row r="602" spans="1:9" s="28" customFormat="1" ht="56.25">
      <c r="A602" s="45" t="s">
        <v>678</v>
      </c>
      <c r="B602" s="60" t="s">
        <v>589</v>
      </c>
      <c r="C602" s="60"/>
      <c r="D602" s="60"/>
      <c r="E602" s="60"/>
      <c r="F602" s="44">
        <f>F603</f>
        <v>0</v>
      </c>
      <c r="G602" s="44">
        <f>G603</f>
        <v>100</v>
      </c>
      <c r="H602" s="44">
        <f>H603</f>
        <v>0</v>
      </c>
      <c r="I602" s="29"/>
    </row>
    <row r="603" spans="1:8" s="28" customFormat="1" ht="37.5">
      <c r="A603" s="45" t="s">
        <v>113</v>
      </c>
      <c r="B603" s="60" t="s">
        <v>589</v>
      </c>
      <c r="C603" s="60" t="s">
        <v>114</v>
      </c>
      <c r="D603" s="60" t="s">
        <v>73</v>
      </c>
      <c r="E603" s="60" t="s">
        <v>124</v>
      </c>
      <c r="F603" s="44">
        <v>0</v>
      </c>
      <c r="G603" s="44">
        <v>100</v>
      </c>
      <c r="H603" s="44">
        <v>0</v>
      </c>
    </row>
    <row r="604" spans="1:9" s="28" customFormat="1" ht="37.5">
      <c r="A604" s="45" t="s">
        <v>165</v>
      </c>
      <c r="B604" s="60" t="s">
        <v>827</v>
      </c>
      <c r="C604" s="60"/>
      <c r="D604" s="60"/>
      <c r="E604" s="60"/>
      <c r="F604" s="44">
        <f>F605</f>
        <v>502</v>
      </c>
      <c r="G604" s="44">
        <f>G605</f>
        <v>0</v>
      </c>
      <c r="H604" s="44">
        <f>H605</f>
        <v>0</v>
      </c>
      <c r="I604" s="29"/>
    </row>
    <row r="605" spans="1:8" s="28" customFormat="1" ht="37.5">
      <c r="A605" s="45" t="s">
        <v>113</v>
      </c>
      <c r="B605" s="60" t="s">
        <v>827</v>
      </c>
      <c r="C605" s="60" t="s">
        <v>114</v>
      </c>
      <c r="D605" s="60" t="s">
        <v>73</v>
      </c>
      <c r="E605" s="60" t="s">
        <v>76</v>
      </c>
      <c r="F605" s="44">
        <v>502</v>
      </c>
      <c r="G605" s="44">
        <v>0</v>
      </c>
      <c r="H605" s="44">
        <v>0</v>
      </c>
    </row>
    <row r="606" spans="1:8" s="28" customFormat="1" ht="37.5">
      <c r="A606" s="45" t="s">
        <v>758</v>
      </c>
      <c r="B606" s="60" t="s">
        <v>757</v>
      </c>
      <c r="C606" s="60"/>
      <c r="D606" s="60"/>
      <c r="E606" s="60"/>
      <c r="F606" s="44">
        <f>F607</f>
        <v>1998</v>
      </c>
      <c r="G606" s="44">
        <f>G607</f>
        <v>0</v>
      </c>
      <c r="H606" s="44">
        <f>H607</f>
        <v>0</v>
      </c>
    </row>
    <row r="607" spans="1:8" s="28" customFormat="1" ht="37.5">
      <c r="A607" s="45" t="s">
        <v>113</v>
      </c>
      <c r="B607" s="60" t="s">
        <v>757</v>
      </c>
      <c r="C607" s="60" t="s">
        <v>114</v>
      </c>
      <c r="D607" s="60" t="s">
        <v>73</v>
      </c>
      <c r="E607" s="60" t="s">
        <v>67</v>
      </c>
      <c r="F607" s="44">
        <v>1998</v>
      </c>
      <c r="G607" s="44">
        <v>0</v>
      </c>
      <c r="H607" s="44">
        <v>0</v>
      </c>
    </row>
    <row r="608" spans="1:8" s="28" customFormat="1" ht="56.25">
      <c r="A608" s="45" t="s">
        <v>805</v>
      </c>
      <c r="B608" s="60" t="s">
        <v>804</v>
      </c>
      <c r="C608" s="60"/>
      <c r="D608" s="60"/>
      <c r="E608" s="60"/>
      <c r="F608" s="44">
        <f>F609</f>
        <v>2</v>
      </c>
      <c r="G608" s="44">
        <f>G609</f>
        <v>0</v>
      </c>
      <c r="H608" s="44">
        <f>H609</f>
        <v>0</v>
      </c>
    </row>
    <row r="609" spans="1:8" s="28" customFormat="1" ht="37.5">
      <c r="A609" s="45" t="s">
        <v>113</v>
      </c>
      <c r="B609" s="60" t="s">
        <v>804</v>
      </c>
      <c r="C609" s="60" t="s">
        <v>114</v>
      </c>
      <c r="D609" s="60" t="s">
        <v>73</v>
      </c>
      <c r="E609" s="60" t="s">
        <v>67</v>
      </c>
      <c r="F609" s="44">
        <v>2</v>
      </c>
      <c r="G609" s="44">
        <v>0</v>
      </c>
      <c r="H609" s="44">
        <v>0</v>
      </c>
    </row>
    <row r="610" spans="1:8" s="28" customFormat="1" ht="37.5">
      <c r="A610" s="46" t="s">
        <v>14</v>
      </c>
      <c r="B610" s="60" t="s">
        <v>519</v>
      </c>
      <c r="C610" s="60"/>
      <c r="D610" s="60"/>
      <c r="E610" s="60"/>
      <c r="F610" s="44">
        <f aca="true" t="shared" si="33" ref="F610:H611">F611</f>
        <v>202.8</v>
      </c>
      <c r="G610" s="44">
        <f t="shared" si="33"/>
        <v>50</v>
      </c>
      <c r="H610" s="44">
        <f t="shared" si="33"/>
        <v>50.4</v>
      </c>
    </row>
    <row r="611" spans="1:8" s="28" customFormat="1" ht="37.5">
      <c r="A611" s="45" t="s">
        <v>165</v>
      </c>
      <c r="B611" s="60" t="s">
        <v>353</v>
      </c>
      <c r="C611" s="60"/>
      <c r="D611" s="60"/>
      <c r="E611" s="60"/>
      <c r="F611" s="44">
        <f t="shared" si="33"/>
        <v>202.8</v>
      </c>
      <c r="G611" s="44">
        <f t="shared" si="33"/>
        <v>50</v>
      </c>
      <c r="H611" s="44">
        <f t="shared" si="33"/>
        <v>50.4</v>
      </c>
    </row>
    <row r="612" spans="1:8" s="28" customFormat="1" ht="18.75">
      <c r="A612" s="45" t="s">
        <v>111</v>
      </c>
      <c r="B612" s="60" t="s">
        <v>353</v>
      </c>
      <c r="C612" s="43" t="s">
        <v>112</v>
      </c>
      <c r="D612" s="60" t="s">
        <v>73</v>
      </c>
      <c r="E612" s="60" t="s">
        <v>76</v>
      </c>
      <c r="F612" s="44">
        <v>202.8</v>
      </c>
      <c r="G612" s="44">
        <v>50</v>
      </c>
      <c r="H612" s="44">
        <v>50.4</v>
      </c>
    </row>
    <row r="613" spans="1:8" s="28" customFormat="1" ht="37.5">
      <c r="A613" s="45" t="s">
        <v>70</v>
      </c>
      <c r="B613" s="60" t="s">
        <v>354</v>
      </c>
      <c r="C613" s="95"/>
      <c r="D613" s="60"/>
      <c r="E613" s="60"/>
      <c r="F613" s="44">
        <f>F614+F616+F618+F620+F622+F624+F626+F628+F630+F632+F634</f>
        <v>332930.7000000001</v>
      </c>
      <c r="G613" s="44">
        <f>G614+G616+G618+G620+G622+G624+G626+G628+G630+G632+G634</f>
        <v>345131.00000000006</v>
      </c>
      <c r="H613" s="44">
        <f>H614+H616+H618+H620+H622+H624+H626+H628+H630+H632+H634</f>
        <v>358480.80000000005</v>
      </c>
    </row>
    <row r="614" spans="1:8" s="28" customFormat="1" ht="37.5">
      <c r="A614" s="45" t="s">
        <v>48</v>
      </c>
      <c r="B614" s="60" t="s">
        <v>355</v>
      </c>
      <c r="C614" s="95"/>
      <c r="D614" s="60"/>
      <c r="E614" s="60"/>
      <c r="F614" s="44">
        <f>F615</f>
        <v>50197.1</v>
      </c>
      <c r="G614" s="44">
        <f>G615</f>
        <v>52202.9</v>
      </c>
      <c r="H614" s="44">
        <f>H615</f>
        <v>54291.2</v>
      </c>
    </row>
    <row r="615" spans="1:8" s="28" customFormat="1" ht="18.75">
      <c r="A615" s="45" t="s">
        <v>71</v>
      </c>
      <c r="B615" s="60" t="s">
        <v>355</v>
      </c>
      <c r="C615" s="95" t="s">
        <v>72</v>
      </c>
      <c r="D615" s="60" t="s">
        <v>73</v>
      </c>
      <c r="E615" s="60" t="s">
        <v>67</v>
      </c>
      <c r="F615" s="44">
        <v>50197.1</v>
      </c>
      <c r="G615" s="44">
        <v>52202.9</v>
      </c>
      <c r="H615" s="44">
        <v>54291.2</v>
      </c>
    </row>
    <row r="616" spans="1:8" s="28" customFormat="1" ht="93.75">
      <c r="A616" s="45" t="s">
        <v>153</v>
      </c>
      <c r="B616" s="60" t="s">
        <v>356</v>
      </c>
      <c r="C616" s="95"/>
      <c r="D616" s="60"/>
      <c r="E616" s="60"/>
      <c r="F616" s="44">
        <f>F617</f>
        <v>22259.5</v>
      </c>
      <c r="G616" s="44">
        <f>G617</f>
        <v>23156.4</v>
      </c>
      <c r="H616" s="44">
        <f>H617</f>
        <v>24091.5</v>
      </c>
    </row>
    <row r="617" spans="1:8" s="28" customFormat="1" ht="18.75">
      <c r="A617" s="45" t="s">
        <v>71</v>
      </c>
      <c r="B617" s="60" t="s">
        <v>356</v>
      </c>
      <c r="C617" s="95" t="s">
        <v>72</v>
      </c>
      <c r="D617" s="60" t="s">
        <v>73</v>
      </c>
      <c r="E617" s="60" t="s">
        <v>67</v>
      </c>
      <c r="F617" s="44">
        <v>22259.5</v>
      </c>
      <c r="G617" s="44">
        <v>23156.4</v>
      </c>
      <c r="H617" s="44">
        <v>24091.5</v>
      </c>
    </row>
    <row r="618" spans="1:8" s="28" customFormat="1" ht="56.25">
      <c r="A618" s="45" t="s">
        <v>166</v>
      </c>
      <c r="B618" s="60" t="s">
        <v>357</v>
      </c>
      <c r="C618" s="95"/>
      <c r="D618" s="60"/>
      <c r="E618" s="60"/>
      <c r="F618" s="44">
        <f>F619</f>
        <v>118213.6</v>
      </c>
      <c r="G618" s="44">
        <f>G619</f>
        <v>122234.5</v>
      </c>
      <c r="H618" s="44">
        <f>H619</f>
        <v>127107.8</v>
      </c>
    </row>
    <row r="619" spans="1:8" s="28" customFormat="1" ht="18.75">
      <c r="A619" s="45" t="s">
        <v>71</v>
      </c>
      <c r="B619" s="60" t="s">
        <v>357</v>
      </c>
      <c r="C619" s="95" t="s">
        <v>72</v>
      </c>
      <c r="D619" s="60" t="s">
        <v>73</v>
      </c>
      <c r="E619" s="60" t="s">
        <v>74</v>
      </c>
      <c r="F619" s="44">
        <v>118213.6</v>
      </c>
      <c r="G619" s="44">
        <v>122234.5</v>
      </c>
      <c r="H619" s="44">
        <v>127107.8</v>
      </c>
    </row>
    <row r="620" spans="1:8" s="28" customFormat="1" ht="56.25">
      <c r="A620" s="45" t="s">
        <v>167</v>
      </c>
      <c r="B620" s="60" t="s">
        <v>358</v>
      </c>
      <c r="C620" s="95"/>
      <c r="D620" s="60"/>
      <c r="E620" s="60"/>
      <c r="F620" s="44">
        <f>F621</f>
        <v>31581.1</v>
      </c>
      <c r="G620" s="44">
        <f>G621</f>
        <v>32603.6</v>
      </c>
      <c r="H620" s="44">
        <f>H621</f>
        <v>33669.8</v>
      </c>
    </row>
    <row r="621" spans="1:8" s="28" customFormat="1" ht="18.75">
      <c r="A621" s="45" t="s">
        <v>71</v>
      </c>
      <c r="B621" s="60" t="s">
        <v>358</v>
      </c>
      <c r="C621" s="95" t="s">
        <v>72</v>
      </c>
      <c r="D621" s="60" t="s">
        <v>73</v>
      </c>
      <c r="E621" s="60" t="s">
        <v>74</v>
      </c>
      <c r="F621" s="44">
        <v>31581.1</v>
      </c>
      <c r="G621" s="44">
        <v>32603.6</v>
      </c>
      <c r="H621" s="44">
        <v>33669.8</v>
      </c>
    </row>
    <row r="622" spans="1:8" s="28" customFormat="1" ht="56.25">
      <c r="A622" s="45" t="s">
        <v>169</v>
      </c>
      <c r="B622" s="60" t="s">
        <v>359</v>
      </c>
      <c r="C622" s="95"/>
      <c r="D622" s="60"/>
      <c r="E622" s="60"/>
      <c r="F622" s="44">
        <f>F623</f>
        <v>74609.5</v>
      </c>
      <c r="G622" s="44">
        <f>G623</f>
        <v>77501.6</v>
      </c>
      <c r="H622" s="44">
        <f>H623</f>
        <v>80511.8</v>
      </c>
    </row>
    <row r="623" spans="1:8" s="28" customFormat="1" ht="18.75">
      <c r="A623" s="45" t="s">
        <v>71</v>
      </c>
      <c r="B623" s="60" t="s">
        <v>359</v>
      </c>
      <c r="C623" s="95" t="s">
        <v>72</v>
      </c>
      <c r="D623" s="60" t="s">
        <v>73</v>
      </c>
      <c r="E623" s="60" t="s">
        <v>74</v>
      </c>
      <c r="F623" s="44">
        <v>74609.5</v>
      </c>
      <c r="G623" s="44">
        <v>77501.6</v>
      </c>
      <c r="H623" s="44">
        <v>80511.8</v>
      </c>
    </row>
    <row r="624" spans="1:8" s="28" customFormat="1" ht="75">
      <c r="A624" s="45" t="s">
        <v>106</v>
      </c>
      <c r="B624" s="60" t="s">
        <v>360</v>
      </c>
      <c r="C624" s="95"/>
      <c r="D624" s="60"/>
      <c r="E624" s="60"/>
      <c r="F624" s="44">
        <f>F625</f>
        <v>53.4</v>
      </c>
      <c r="G624" s="44">
        <f>G625</f>
        <v>53.4</v>
      </c>
      <c r="H624" s="44">
        <f>H625</f>
        <v>53.4</v>
      </c>
    </row>
    <row r="625" spans="1:8" s="28" customFormat="1" ht="18.75">
      <c r="A625" s="45" t="s">
        <v>71</v>
      </c>
      <c r="B625" s="60" t="s">
        <v>360</v>
      </c>
      <c r="C625" s="95" t="s">
        <v>72</v>
      </c>
      <c r="D625" s="60" t="s">
        <v>73</v>
      </c>
      <c r="E625" s="60" t="s">
        <v>74</v>
      </c>
      <c r="F625" s="44">
        <v>53.4</v>
      </c>
      <c r="G625" s="44">
        <v>53.4</v>
      </c>
      <c r="H625" s="44">
        <v>53.4</v>
      </c>
    </row>
    <row r="626" spans="1:8" s="28" customFormat="1" ht="93.75">
      <c r="A626" s="45" t="s">
        <v>47</v>
      </c>
      <c r="B626" s="60" t="s">
        <v>361</v>
      </c>
      <c r="C626" s="95"/>
      <c r="D626" s="60"/>
      <c r="E626" s="60"/>
      <c r="F626" s="44">
        <f>F627</f>
        <v>12147.5</v>
      </c>
      <c r="G626" s="44">
        <f>G627</f>
        <v>12830.6</v>
      </c>
      <c r="H626" s="44">
        <f>H627</f>
        <v>13504.6</v>
      </c>
    </row>
    <row r="627" spans="1:8" s="28" customFormat="1" ht="18.75">
      <c r="A627" s="45" t="s">
        <v>71</v>
      </c>
      <c r="B627" s="60" t="s">
        <v>361</v>
      </c>
      <c r="C627" s="95" t="s">
        <v>72</v>
      </c>
      <c r="D627" s="60" t="s">
        <v>73</v>
      </c>
      <c r="E627" s="60" t="s">
        <v>74</v>
      </c>
      <c r="F627" s="44">
        <v>12147.5</v>
      </c>
      <c r="G627" s="44">
        <v>12830.6</v>
      </c>
      <c r="H627" s="44">
        <v>13504.6</v>
      </c>
    </row>
    <row r="628" spans="1:8" s="28" customFormat="1" ht="56.25">
      <c r="A628" s="45" t="s">
        <v>136</v>
      </c>
      <c r="B628" s="60" t="s">
        <v>362</v>
      </c>
      <c r="C628" s="60"/>
      <c r="D628" s="60"/>
      <c r="E628" s="60"/>
      <c r="F628" s="44">
        <f>F629</f>
        <v>19</v>
      </c>
      <c r="G628" s="44">
        <f>G629</f>
        <v>20</v>
      </c>
      <c r="H628" s="44">
        <f>H629</f>
        <v>21</v>
      </c>
    </row>
    <row r="629" spans="1:8" s="28" customFormat="1" ht="18.75">
      <c r="A629" s="45" t="s">
        <v>71</v>
      </c>
      <c r="B629" s="60" t="s">
        <v>362</v>
      </c>
      <c r="C629" s="60" t="s">
        <v>72</v>
      </c>
      <c r="D629" s="60" t="s">
        <v>73</v>
      </c>
      <c r="E629" s="60" t="s">
        <v>74</v>
      </c>
      <c r="F629" s="44">
        <v>19</v>
      </c>
      <c r="G629" s="44">
        <v>20</v>
      </c>
      <c r="H629" s="44">
        <v>21</v>
      </c>
    </row>
    <row r="630" spans="1:8" s="28" customFormat="1" ht="75">
      <c r="A630" s="45" t="s">
        <v>109</v>
      </c>
      <c r="B630" s="60" t="s">
        <v>363</v>
      </c>
      <c r="C630" s="60"/>
      <c r="D630" s="60"/>
      <c r="E630" s="60"/>
      <c r="F630" s="44">
        <f>F631</f>
        <v>1564.4</v>
      </c>
      <c r="G630" s="44">
        <f>G631</f>
        <v>1554.4</v>
      </c>
      <c r="H630" s="44">
        <f>H631</f>
        <v>1544.4</v>
      </c>
    </row>
    <row r="631" spans="1:8" s="28" customFormat="1" ht="18.75">
      <c r="A631" s="45" t="s">
        <v>71</v>
      </c>
      <c r="B631" s="60" t="s">
        <v>363</v>
      </c>
      <c r="C631" s="60" t="s">
        <v>72</v>
      </c>
      <c r="D631" s="60" t="s">
        <v>73</v>
      </c>
      <c r="E631" s="60" t="s">
        <v>74</v>
      </c>
      <c r="F631" s="44">
        <v>1564.4</v>
      </c>
      <c r="G631" s="44">
        <v>1554.4</v>
      </c>
      <c r="H631" s="44">
        <v>1544.4</v>
      </c>
    </row>
    <row r="632" spans="1:8" s="28" customFormat="1" ht="112.5">
      <c r="A632" s="45" t="s">
        <v>13</v>
      </c>
      <c r="B632" s="60" t="s">
        <v>364</v>
      </c>
      <c r="C632" s="95"/>
      <c r="D632" s="60"/>
      <c r="E632" s="60"/>
      <c r="F632" s="44">
        <f>F633</f>
        <v>5150.4</v>
      </c>
      <c r="G632" s="44">
        <f>G633</f>
        <v>5150.4</v>
      </c>
      <c r="H632" s="44">
        <f>H633</f>
        <v>5150.4</v>
      </c>
    </row>
    <row r="633" spans="1:8" s="28" customFormat="1" ht="18.75">
      <c r="A633" s="45" t="s">
        <v>71</v>
      </c>
      <c r="B633" s="60" t="s">
        <v>364</v>
      </c>
      <c r="C633" s="95" t="s">
        <v>72</v>
      </c>
      <c r="D633" s="60" t="s">
        <v>73</v>
      </c>
      <c r="E633" s="60" t="s">
        <v>74</v>
      </c>
      <c r="F633" s="44">
        <v>5150.4</v>
      </c>
      <c r="G633" s="44">
        <v>5150.4</v>
      </c>
      <c r="H633" s="44">
        <v>5150.4</v>
      </c>
    </row>
    <row r="634" spans="1:8" s="28" customFormat="1" ht="56.25">
      <c r="A634" s="45" t="s">
        <v>163</v>
      </c>
      <c r="B634" s="60" t="s">
        <v>365</v>
      </c>
      <c r="C634" s="60"/>
      <c r="D634" s="60"/>
      <c r="E634" s="60"/>
      <c r="F634" s="44">
        <f>F635</f>
        <v>17135.2</v>
      </c>
      <c r="G634" s="44">
        <f>G635</f>
        <v>17823.2</v>
      </c>
      <c r="H634" s="44">
        <f>H635</f>
        <v>18534.9</v>
      </c>
    </row>
    <row r="635" spans="1:8" s="28" customFormat="1" ht="18.75">
      <c r="A635" s="45" t="s">
        <v>71</v>
      </c>
      <c r="B635" s="60" t="s">
        <v>365</v>
      </c>
      <c r="C635" s="60" t="s">
        <v>72</v>
      </c>
      <c r="D635" s="60" t="s">
        <v>73</v>
      </c>
      <c r="E635" s="60" t="s">
        <v>74</v>
      </c>
      <c r="F635" s="44">
        <v>17135.2</v>
      </c>
      <c r="G635" s="44">
        <v>17823.2</v>
      </c>
      <c r="H635" s="44">
        <v>18534.9</v>
      </c>
    </row>
    <row r="636" spans="1:8" s="28" customFormat="1" ht="37.5">
      <c r="A636" s="45" t="s">
        <v>115</v>
      </c>
      <c r="B636" s="60" t="s">
        <v>366</v>
      </c>
      <c r="C636" s="60"/>
      <c r="D636" s="60"/>
      <c r="E636" s="60"/>
      <c r="F636" s="44">
        <f>F637+F638</f>
        <v>43416.3</v>
      </c>
      <c r="G636" s="44">
        <f>G637+G638</f>
        <v>43327.799999999996</v>
      </c>
      <c r="H636" s="44">
        <f>H637+H638</f>
        <v>43582.899999999994</v>
      </c>
    </row>
    <row r="637" spans="1:8" s="28" customFormat="1" ht="37.5">
      <c r="A637" s="45" t="s">
        <v>63</v>
      </c>
      <c r="B637" s="60" t="s">
        <v>366</v>
      </c>
      <c r="C637" s="60" t="s">
        <v>64</v>
      </c>
      <c r="D637" s="60" t="s">
        <v>73</v>
      </c>
      <c r="E637" s="60" t="s">
        <v>76</v>
      </c>
      <c r="F637" s="44">
        <f>29.9+20+5</f>
        <v>54.9</v>
      </c>
      <c r="G637" s="44">
        <v>0</v>
      </c>
      <c r="H637" s="44">
        <v>0</v>
      </c>
    </row>
    <row r="638" spans="1:8" s="28" customFormat="1" ht="37.5">
      <c r="A638" s="45" t="s">
        <v>165</v>
      </c>
      <c r="B638" s="60" t="s">
        <v>367</v>
      </c>
      <c r="C638" s="60"/>
      <c r="D638" s="60"/>
      <c r="E638" s="60"/>
      <c r="F638" s="44">
        <f>F639+F640+F641+F642</f>
        <v>43361.4</v>
      </c>
      <c r="G638" s="44">
        <f>G639+G640+G641+G642</f>
        <v>43327.799999999996</v>
      </c>
      <c r="H638" s="44">
        <f>H639+H640+H641+H642</f>
        <v>43582.899999999994</v>
      </c>
    </row>
    <row r="639" spans="1:8" s="28" customFormat="1" ht="75">
      <c r="A639" s="45" t="s">
        <v>116</v>
      </c>
      <c r="B639" s="60" t="s">
        <v>367</v>
      </c>
      <c r="C639" s="60" t="s">
        <v>117</v>
      </c>
      <c r="D639" s="60" t="s">
        <v>73</v>
      </c>
      <c r="E639" s="60" t="s">
        <v>76</v>
      </c>
      <c r="F639" s="44">
        <v>35264.6</v>
      </c>
      <c r="G639" s="44">
        <v>35264.6</v>
      </c>
      <c r="H639" s="44">
        <v>35264.6</v>
      </c>
    </row>
    <row r="640" spans="1:8" s="28" customFormat="1" ht="37.5">
      <c r="A640" s="45" t="s">
        <v>63</v>
      </c>
      <c r="B640" s="60" t="s">
        <v>367</v>
      </c>
      <c r="C640" s="60" t="s">
        <v>64</v>
      </c>
      <c r="D640" s="60" t="s">
        <v>73</v>
      </c>
      <c r="E640" s="60" t="s">
        <v>76</v>
      </c>
      <c r="F640" s="44">
        <v>8084.8</v>
      </c>
      <c r="G640" s="44">
        <v>8061.2</v>
      </c>
      <c r="H640" s="44">
        <v>8316.3</v>
      </c>
    </row>
    <row r="641" spans="1:8" s="28" customFormat="1" ht="18.75">
      <c r="A641" s="45" t="s">
        <v>71</v>
      </c>
      <c r="B641" s="60" t="s">
        <v>367</v>
      </c>
      <c r="C641" s="60" t="s">
        <v>72</v>
      </c>
      <c r="D641" s="60" t="s">
        <v>73</v>
      </c>
      <c r="E641" s="60" t="s">
        <v>76</v>
      </c>
      <c r="F641" s="44">
        <v>10</v>
      </c>
      <c r="G641" s="44">
        <v>0</v>
      </c>
      <c r="H641" s="44">
        <v>0</v>
      </c>
    </row>
    <row r="642" spans="1:8" s="28" customFormat="1" ht="18.75">
      <c r="A642" s="45" t="s">
        <v>111</v>
      </c>
      <c r="B642" s="60" t="s">
        <v>367</v>
      </c>
      <c r="C642" s="60" t="s">
        <v>112</v>
      </c>
      <c r="D642" s="60" t="s">
        <v>73</v>
      </c>
      <c r="E642" s="60" t="s">
        <v>76</v>
      </c>
      <c r="F642" s="44">
        <v>2</v>
      </c>
      <c r="G642" s="44">
        <v>2</v>
      </c>
      <c r="H642" s="44">
        <v>2</v>
      </c>
    </row>
    <row r="643" spans="1:8" s="28" customFormat="1" ht="18.75">
      <c r="A643" s="59" t="s">
        <v>761</v>
      </c>
      <c r="B643" s="60" t="s">
        <v>759</v>
      </c>
      <c r="C643" s="60"/>
      <c r="D643" s="60"/>
      <c r="E643" s="60"/>
      <c r="F643" s="44">
        <f aca="true" t="shared" si="34" ref="F643:H644">F644</f>
        <v>1330.9</v>
      </c>
      <c r="G643" s="44">
        <f t="shared" si="34"/>
        <v>0</v>
      </c>
      <c r="H643" s="44">
        <f t="shared" si="34"/>
        <v>0</v>
      </c>
    </row>
    <row r="644" spans="1:8" s="28" customFormat="1" ht="112.5">
      <c r="A644" s="45" t="s">
        <v>762</v>
      </c>
      <c r="B644" s="60" t="s">
        <v>760</v>
      </c>
      <c r="C644" s="60"/>
      <c r="D644" s="60"/>
      <c r="E644" s="60"/>
      <c r="F644" s="44">
        <f t="shared" si="34"/>
        <v>1330.9</v>
      </c>
      <c r="G644" s="44">
        <f t="shared" si="34"/>
        <v>0</v>
      </c>
      <c r="H644" s="44">
        <f t="shared" si="34"/>
        <v>0</v>
      </c>
    </row>
    <row r="645" spans="1:8" s="28" customFormat="1" ht="37.5">
      <c r="A645" s="45" t="s">
        <v>63</v>
      </c>
      <c r="B645" s="60" t="s">
        <v>760</v>
      </c>
      <c r="C645" s="60" t="s">
        <v>64</v>
      </c>
      <c r="D645" s="60" t="s">
        <v>73</v>
      </c>
      <c r="E645" s="60" t="s">
        <v>124</v>
      </c>
      <c r="F645" s="44">
        <v>1330.9</v>
      </c>
      <c r="G645" s="44">
        <v>0</v>
      </c>
      <c r="H645" s="44">
        <v>0</v>
      </c>
    </row>
    <row r="646" spans="1:8" s="28" customFormat="1" ht="37.5">
      <c r="A646" s="45" t="s">
        <v>21</v>
      </c>
      <c r="B646" s="60" t="s">
        <v>368</v>
      </c>
      <c r="C646" s="60"/>
      <c r="D646" s="60"/>
      <c r="E646" s="60"/>
      <c r="F646" s="44">
        <f>F647</f>
        <v>6963.1</v>
      </c>
      <c r="G646" s="44">
        <f>G647</f>
        <v>6963.1</v>
      </c>
      <c r="H646" s="44">
        <f>H647</f>
        <v>6963.1</v>
      </c>
    </row>
    <row r="647" spans="1:8" s="28" customFormat="1" ht="56.25">
      <c r="A647" s="45" t="s">
        <v>99</v>
      </c>
      <c r="B647" s="60" t="s">
        <v>369</v>
      </c>
      <c r="C647" s="60"/>
      <c r="D647" s="60"/>
      <c r="E647" s="60"/>
      <c r="F647" s="44">
        <f>F649+F648</f>
        <v>6963.1</v>
      </c>
      <c r="G647" s="44">
        <f>G649+G648</f>
        <v>6963.1</v>
      </c>
      <c r="H647" s="44">
        <f>H649+H648</f>
        <v>6963.1</v>
      </c>
    </row>
    <row r="648" spans="1:8" s="28" customFormat="1" ht="37.5">
      <c r="A648" s="45" t="s">
        <v>63</v>
      </c>
      <c r="B648" s="60" t="s">
        <v>369</v>
      </c>
      <c r="C648" s="60" t="s">
        <v>64</v>
      </c>
      <c r="D648" s="60" t="s">
        <v>73</v>
      </c>
      <c r="E648" s="60" t="s">
        <v>67</v>
      </c>
      <c r="F648" s="44">
        <v>108</v>
      </c>
      <c r="G648" s="44">
        <v>108</v>
      </c>
      <c r="H648" s="44">
        <v>108</v>
      </c>
    </row>
    <row r="649" spans="1:8" s="28" customFormat="1" ht="18.75">
      <c r="A649" s="45" t="s">
        <v>71</v>
      </c>
      <c r="B649" s="60" t="s">
        <v>369</v>
      </c>
      <c r="C649" s="60" t="s">
        <v>72</v>
      </c>
      <c r="D649" s="60" t="s">
        <v>73</v>
      </c>
      <c r="E649" s="60" t="s">
        <v>67</v>
      </c>
      <c r="F649" s="44">
        <v>6855.1</v>
      </c>
      <c r="G649" s="44">
        <v>6855.1</v>
      </c>
      <c r="H649" s="44">
        <v>6855.1</v>
      </c>
    </row>
    <row r="650" spans="1:8" s="28" customFormat="1" ht="37.5">
      <c r="A650" s="92" t="s">
        <v>44</v>
      </c>
      <c r="B650" s="84" t="s">
        <v>418</v>
      </c>
      <c r="C650" s="60"/>
      <c r="D650" s="60"/>
      <c r="E650" s="60"/>
      <c r="F650" s="58">
        <f>F651</f>
        <v>55924.9</v>
      </c>
      <c r="G650" s="58">
        <f>G651</f>
        <v>55924.9</v>
      </c>
      <c r="H650" s="58">
        <f>H651</f>
        <v>61837</v>
      </c>
    </row>
    <row r="651" spans="1:8" s="28" customFormat="1" ht="37.5">
      <c r="A651" s="45" t="s">
        <v>30</v>
      </c>
      <c r="B651" s="60" t="s">
        <v>417</v>
      </c>
      <c r="C651" s="60"/>
      <c r="D651" s="60"/>
      <c r="E651" s="60"/>
      <c r="F651" s="44">
        <f aca="true" t="shared" si="35" ref="F651:H652">F652</f>
        <v>55924.9</v>
      </c>
      <c r="G651" s="44">
        <f t="shared" si="35"/>
        <v>55924.9</v>
      </c>
      <c r="H651" s="44">
        <f t="shared" si="35"/>
        <v>61837</v>
      </c>
    </row>
    <row r="652" spans="1:8" s="28" customFormat="1" ht="37.5">
      <c r="A652" s="96" t="s">
        <v>110</v>
      </c>
      <c r="B652" s="60" t="s">
        <v>419</v>
      </c>
      <c r="C652" s="60"/>
      <c r="D652" s="60"/>
      <c r="E652" s="60"/>
      <c r="F652" s="44">
        <f>F653</f>
        <v>55924.9</v>
      </c>
      <c r="G652" s="44">
        <f t="shared" si="35"/>
        <v>55924.9</v>
      </c>
      <c r="H652" s="44">
        <f t="shared" si="35"/>
        <v>61837</v>
      </c>
    </row>
    <row r="653" spans="1:8" s="28" customFormat="1" ht="37.5">
      <c r="A653" s="45" t="s">
        <v>63</v>
      </c>
      <c r="B653" s="60" t="s">
        <v>419</v>
      </c>
      <c r="C653" s="60" t="s">
        <v>64</v>
      </c>
      <c r="D653" s="60" t="s">
        <v>65</v>
      </c>
      <c r="E653" s="60" t="s">
        <v>74</v>
      </c>
      <c r="F653" s="44">
        <v>55924.9</v>
      </c>
      <c r="G653" s="44">
        <v>55924.9</v>
      </c>
      <c r="H653" s="44">
        <v>61837</v>
      </c>
    </row>
    <row r="654" spans="1:8" s="28" customFormat="1" ht="142.5" customHeight="1">
      <c r="A654" s="97" t="s">
        <v>103</v>
      </c>
      <c r="B654" s="84" t="s">
        <v>473</v>
      </c>
      <c r="C654" s="60"/>
      <c r="D654" s="60"/>
      <c r="E654" s="60"/>
      <c r="F654" s="58">
        <f aca="true" t="shared" si="36" ref="F654:H655">F655</f>
        <v>1500</v>
      </c>
      <c r="G654" s="58">
        <f t="shared" si="36"/>
        <v>0</v>
      </c>
      <c r="H654" s="58">
        <f t="shared" si="36"/>
        <v>0</v>
      </c>
    </row>
    <row r="655" spans="1:8" s="28" customFormat="1" ht="37.5">
      <c r="A655" s="45" t="s">
        <v>135</v>
      </c>
      <c r="B655" s="60" t="s">
        <v>474</v>
      </c>
      <c r="C655" s="60"/>
      <c r="D655" s="60"/>
      <c r="E655" s="60"/>
      <c r="F655" s="44">
        <f t="shared" si="36"/>
        <v>1500</v>
      </c>
      <c r="G655" s="44">
        <f t="shared" si="36"/>
        <v>0</v>
      </c>
      <c r="H655" s="44">
        <f t="shared" si="36"/>
        <v>0</v>
      </c>
    </row>
    <row r="656" spans="1:8" s="28" customFormat="1" ht="37.5">
      <c r="A656" s="45" t="s">
        <v>85</v>
      </c>
      <c r="B656" s="60" t="s">
        <v>474</v>
      </c>
      <c r="C656" s="60" t="s">
        <v>64</v>
      </c>
      <c r="D656" s="60" t="s">
        <v>69</v>
      </c>
      <c r="E656" s="60" t="s">
        <v>86</v>
      </c>
      <c r="F656" s="44">
        <v>1500</v>
      </c>
      <c r="G656" s="44">
        <v>0</v>
      </c>
      <c r="H656" s="44">
        <v>0</v>
      </c>
    </row>
    <row r="657" spans="1:8" s="28" customFormat="1" ht="56.25">
      <c r="A657" s="92" t="s">
        <v>214</v>
      </c>
      <c r="B657" s="84" t="s">
        <v>475</v>
      </c>
      <c r="C657" s="57"/>
      <c r="D657" s="57"/>
      <c r="E657" s="57"/>
      <c r="F657" s="98">
        <f>F658</f>
        <v>211866.1</v>
      </c>
      <c r="G657" s="98">
        <f>G658</f>
        <v>160161</v>
      </c>
      <c r="H657" s="98">
        <f>H658</f>
        <v>308812.8</v>
      </c>
    </row>
    <row r="658" spans="1:8" s="28" customFormat="1" ht="37.5">
      <c r="A658" s="45" t="s">
        <v>77</v>
      </c>
      <c r="B658" s="60" t="s">
        <v>554</v>
      </c>
      <c r="C658" s="43"/>
      <c r="D658" s="43"/>
      <c r="E658" s="43"/>
      <c r="F658" s="99">
        <f>F659+F661</f>
        <v>211866.1</v>
      </c>
      <c r="G658" s="99">
        <f>G659+G661</f>
        <v>160161</v>
      </c>
      <c r="H658" s="99">
        <f>H659+H661</f>
        <v>308812.8</v>
      </c>
    </row>
    <row r="659" spans="1:8" s="28" customFormat="1" ht="75">
      <c r="A659" s="45" t="s">
        <v>11</v>
      </c>
      <c r="B659" s="60" t="s">
        <v>555</v>
      </c>
      <c r="C659" s="43"/>
      <c r="D659" s="43"/>
      <c r="E659" s="43"/>
      <c r="F659" s="99">
        <f>F660</f>
        <v>211653.1</v>
      </c>
      <c r="G659" s="99">
        <f>G660</f>
        <v>160000</v>
      </c>
      <c r="H659" s="99">
        <f>H660</f>
        <v>308503.8</v>
      </c>
    </row>
    <row r="660" spans="1:8" s="28" customFormat="1" ht="37.5">
      <c r="A660" s="45" t="s">
        <v>78</v>
      </c>
      <c r="B660" s="60" t="s">
        <v>555</v>
      </c>
      <c r="C660" s="43" t="s">
        <v>79</v>
      </c>
      <c r="D660" s="43" t="s">
        <v>65</v>
      </c>
      <c r="E660" s="43" t="s">
        <v>69</v>
      </c>
      <c r="F660" s="99">
        <v>211653.1</v>
      </c>
      <c r="G660" s="44">
        <v>160000</v>
      </c>
      <c r="H660" s="99">
        <v>308503.8</v>
      </c>
    </row>
    <row r="661" spans="1:8" s="28" customFormat="1" ht="75">
      <c r="A661" s="45" t="s">
        <v>11</v>
      </c>
      <c r="B661" s="60" t="s">
        <v>556</v>
      </c>
      <c r="C661" s="43"/>
      <c r="D661" s="43"/>
      <c r="E661" s="43"/>
      <c r="F661" s="99">
        <f>F662</f>
        <v>213</v>
      </c>
      <c r="G661" s="44">
        <f>G662</f>
        <v>161</v>
      </c>
      <c r="H661" s="44">
        <f>H662</f>
        <v>309</v>
      </c>
    </row>
    <row r="662" spans="1:8" s="28" customFormat="1" ht="37.5">
      <c r="A662" s="45" t="s">
        <v>78</v>
      </c>
      <c r="B662" s="60" t="s">
        <v>556</v>
      </c>
      <c r="C662" s="43" t="s">
        <v>79</v>
      </c>
      <c r="D662" s="43" t="s">
        <v>65</v>
      </c>
      <c r="E662" s="43" t="s">
        <v>69</v>
      </c>
      <c r="F662" s="99">
        <v>213</v>
      </c>
      <c r="G662" s="44">
        <v>161</v>
      </c>
      <c r="H662" s="44">
        <v>309</v>
      </c>
    </row>
    <row r="663" spans="1:8" s="28" customFormat="1" ht="56.25">
      <c r="A663" s="56" t="s">
        <v>610</v>
      </c>
      <c r="B663" s="84" t="s">
        <v>249</v>
      </c>
      <c r="C663" s="43"/>
      <c r="D663" s="43"/>
      <c r="E663" s="43"/>
      <c r="F663" s="58">
        <f>F664+F666+F671</f>
        <v>5000</v>
      </c>
      <c r="G663" s="58">
        <f>G664+G666+G671</f>
        <v>0</v>
      </c>
      <c r="H663" s="58">
        <f>H664+H666+H671</f>
        <v>0</v>
      </c>
    </row>
    <row r="664" spans="1:8" s="28" customFormat="1" ht="37.5">
      <c r="A664" s="59" t="s">
        <v>147</v>
      </c>
      <c r="B664" s="43" t="s">
        <v>250</v>
      </c>
      <c r="C664" s="43"/>
      <c r="D664" s="43"/>
      <c r="E664" s="43"/>
      <c r="F664" s="44">
        <f>F665</f>
        <v>155</v>
      </c>
      <c r="G664" s="44">
        <v>0</v>
      </c>
      <c r="H664" s="44">
        <v>0</v>
      </c>
    </row>
    <row r="665" spans="1:8" s="28" customFormat="1" ht="18.75">
      <c r="A665" s="59" t="s">
        <v>71</v>
      </c>
      <c r="B665" s="43" t="s">
        <v>250</v>
      </c>
      <c r="C665" s="43" t="s">
        <v>72</v>
      </c>
      <c r="D665" s="43" t="s">
        <v>73</v>
      </c>
      <c r="E665" s="43" t="s">
        <v>124</v>
      </c>
      <c r="F665" s="44">
        <v>155</v>
      </c>
      <c r="G665" s="44">
        <v>0</v>
      </c>
      <c r="H665" s="44">
        <v>0</v>
      </c>
    </row>
    <row r="666" spans="1:8" s="28" customFormat="1" ht="18.75">
      <c r="A666" s="59" t="s">
        <v>134</v>
      </c>
      <c r="B666" s="60" t="s">
        <v>251</v>
      </c>
      <c r="C666" s="43"/>
      <c r="D666" s="43"/>
      <c r="E666" s="43"/>
      <c r="F666" s="44">
        <f>F667+F668+F669+F670</f>
        <v>2095.9</v>
      </c>
      <c r="G666" s="44">
        <f>G667+G668+G669</f>
        <v>0</v>
      </c>
      <c r="H666" s="44">
        <f>H667+H668+H669</f>
        <v>0</v>
      </c>
    </row>
    <row r="667" spans="1:8" s="28" customFormat="1" ht="37.5">
      <c r="A667" s="59" t="s">
        <v>63</v>
      </c>
      <c r="B667" s="43" t="s">
        <v>251</v>
      </c>
      <c r="C667" s="43" t="s">
        <v>64</v>
      </c>
      <c r="D667" s="43" t="s">
        <v>81</v>
      </c>
      <c r="E667" s="43" t="s">
        <v>82</v>
      </c>
      <c r="F667" s="44">
        <v>1448</v>
      </c>
      <c r="G667" s="44">
        <v>0</v>
      </c>
      <c r="H667" s="44">
        <v>0</v>
      </c>
    </row>
    <row r="668" spans="1:8" s="28" customFormat="1" ht="37.5">
      <c r="A668" s="59" t="s">
        <v>63</v>
      </c>
      <c r="B668" s="43" t="s">
        <v>251</v>
      </c>
      <c r="C668" s="43" t="s">
        <v>64</v>
      </c>
      <c r="D668" s="43" t="s">
        <v>131</v>
      </c>
      <c r="E668" s="43" t="s">
        <v>67</v>
      </c>
      <c r="F668" s="44">
        <v>542.9</v>
      </c>
      <c r="G668" s="44">
        <v>0</v>
      </c>
      <c r="H668" s="44">
        <v>0</v>
      </c>
    </row>
    <row r="669" spans="1:8" s="28" customFormat="1" ht="37.5">
      <c r="A669" s="59" t="s">
        <v>63</v>
      </c>
      <c r="B669" s="43" t="s">
        <v>251</v>
      </c>
      <c r="C669" s="43" t="s">
        <v>64</v>
      </c>
      <c r="D669" s="43" t="s">
        <v>146</v>
      </c>
      <c r="E669" s="43" t="s">
        <v>65</v>
      </c>
      <c r="F669" s="44">
        <v>85</v>
      </c>
      <c r="G669" s="44">
        <v>0</v>
      </c>
      <c r="H669" s="44">
        <v>0</v>
      </c>
    </row>
    <row r="670" spans="1:8" s="28" customFormat="1" ht="18.75">
      <c r="A670" s="45" t="s">
        <v>71</v>
      </c>
      <c r="B670" s="43" t="s">
        <v>251</v>
      </c>
      <c r="C670" s="43" t="s">
        <v>72</v>
      </c>
      <c r="D670" s="43" t="s">
        <v>81</v>
      </c>
      <c r="E670" s="43" t="s">
        <v>82</v>
      </c>
      <c r="F670" s="44">
        <v>20</v>
      </c>
      <c r="G670" s="44"/>
      <c r="H670" s="44"/>
    </row>
    <row r="671" spans="1:8" s="28" customFormat="1" ht="37.5">
      <c r="A671" s="59" t="s">
        <v>133</v>
      </c>
      <c r="B671" s="43" t="s">
        <v>763</v>
      </c>
      <c r="C671" s="43"/>
      <c r="D671" s="43"/>
      <c r="E671" s="43"/>
      <c r="F671" s="44">
        <f>F672+F673+F674+F675+F676+F678+F679+F677</f>
        <v>2749.1</v>
      </c>
      <c r="G671" s="44">
        <f>G672+G673+G674+G675+G676+G678+G679</f>
        <v>0</v>
      </c>
      <c r="H671" s="44">
        <f>H672+H673+H674+H675+H676+H678+H679</f>
        <v>0</v>
      </c>
    </row>
    <row r="672" spans="1:8" s="28" customFormat="1" ht="37.5">
      <c r="A672" s="45" t="s">
        <v>113</v>
      </c>
      <c r="B672" s="43" t="s">
        <v>763</v>
      </c>
      <c r="C672" s="43" t="s">
        <v>114</v>
      </c>
      <c r="D672" s="43" t="s">
        <v>81</v>
      </c>
      <c r="E672" s="43" t="s">
        <v>69</v>
      </c>
      <c r="F672" s="44">
        <v>918.5</v>
      </c>
      <c r="G672" s="44">
        <v>0</v>
      </c>
      <c r="H672" s="44">
        <v>0</v>
      </c>
    </row>
    <row r="673" spans="1:8" s="28" customFormat="1" ht="37.5">
      <c r="A673" s="45" t="s">
        <v>113</v>
      </c>
      <c r="B673" s="43" t="s">
        <v>763</v>
      </c>
      <c r="C673" s="43" t="s">
        <v>114</v>
      </c>
      <c r="D673" s="43" t="s">
        <v>81</v>
      </c>
      <c r="E673" s="43" t="s">
        <v>76</v>
      </c>
      <c r="F673" s="44">
        <v>768.6</v>
      </c>
      <c r="G673" s="44">
        <v>0</v>
      </c>
      <c r="H673" s="44">
        <v>0</v>
      </c>
    </row>
    <row r="674" spans="1:8" s="28" customFormat="1" ht="37.5">
      <c r="A674" s="45" t="s">
        <v>113</v>
      </c>
      <c r="B674" s="43" t="s">
        <v>763</v>
      </c>
      <c r="C674" s="43" t="s">
        <v>114</v>
      </c>
      <c r="D674" s="43" t="s">
        <v>81</v>
      </c>
      <c r="E674" s="43" t="s">
        <v>74</v>
      </c>
      <c r="F674" s="44">
        <v>405.2</v>
      </c>
      <c r="G674" s="44">
        <v>0</v>
      </c>
      <c r="H674" s="44">
        <v>0</v>
      </c>
    </row>
    <row r="675" spans="1:8" s="28" customFormat="1" ht="37.5">
      <c r="A675" s="45" t="s">
        <v>113</v>
      </c>
      <c r="B675" s="43" t="s">
        <v>763</v>
      </c>
      <c r="C675" s="43" t="s">
        <v>114</v>
      </c>
      <c r="D675" s="43" t="s">
        <v>131</v>
      </c>
      <c r="E675" s="43" t="s">
        <v>69</v>
      </c>
      <c r="F675" s="44">
        <v>431.5</v>
      </c>
      <c r="G675" s="44">
        <v>0</v>
      </c>
      <c r="H675" s="44">
        <v>0</v>
      </c>
    </row>
    <row r="676" spans="1:8" s="28" customFormat="1" ht="37.5">
      <c r="A676" s="45" t="s">
        <v>113</v>
      </c>
      <c r="B676" s="43" t="s">
        <v>763</v>
      </c>
      <c r="C676" s="43" t="s">
        <v>114</v>
      </c>
      <c r="D676" s="43" t="s">
        <v>73</v>
      </c>
      <c r="E676" s="43" t="s">
        <v>76</v>
      </c>
      <c r="F676" s="44">
        <v>42</v>
      </c>
      <c r="G676" s="44">
        <v>0</v>
      </c>
      <c r="H676" s="44">
        <v>0</v>
      </c>
    </row>
    <row r="677" spans="1:8" s="28" customFormat="1" ht="37.5">
      <c r="A677" s="45" t="s">
        <v>113</v>
      </c>
      <c r="B677" s="43" t="s">
        <v>763</v>
      </c>
      <c r="C677" s="43" t="s">
        <v>114</v>
      </c>
      <c r="D677" s="43" t="s">
        <v>73</v>
      </c>
      <c r="E677" s="43" t="s">
        <v>67</v>
      </c>
      <c r="F677" s="44">
        <v>30</v>
      </c>
      <c r="G677" s="44"/>
      <c r="H677" s="44"/>
    </row>
    <row r="678" spans="1:8" s="28" customFormat="1" ht="37.5">
      <c r="A678" s="45" t="s">
        <v>113</v>
      </c>
      <c r="B678" s="43" t="s">
        <v>763</v>
      </c>
      <c r="C678" s="43" t="s">
        <v>114</v>
      </c>
      <c r="D678" s="43" t="s">
        <v>146</v>
      </c>
      <c r="E678" s="43" t="s">
        <v>76</v>
      </c>
      <c r="F678" s="44">
        <v>17.4</v>
      </c>
      <c r="G678" s="44">
        <v>0</v>
      </c>
      <c r="H678" s="44">
        <v>0</v>
      </c>
    </row>
    <row r="679" spans="1:8" s="28" customFormat="1" ht="37.5">
      <c r="A679" s="45" t="s">
        <v>113</v>
      </c>
      <c r="B679" s="43" t="s">
        <v>763</v>
      </c>
      <c r="C679" s="43" t="s">
        <v>114</v>
      </c>
      <c r="D679" s="43" t="s">
        <v>146</v>
      </c>
      <c r="E679" s="43" t="s">
        <v>74</v>
      </c>
      <c r="F679" s="44">
        <v>135.9</v>
      </c>
      <c r="G679" s="44">
        <v>0</v>
      </c>
      <c r="H679" s="44">
        <v>0</v>
      </c>
    </row>
    <row r="680" spans="1:8" s="28" customFormat="1" ht="56.25">
      <c r="A680" s="56" t="s">
        <v>51</v>
      </c>
      <c r="B680" s="84" t="s">
        <v>476</v>
      </c>
      <c r="C680" s="43"/>
      <c r="D680" s="43"/>
      <c r="E680" s="43"/>
      <c r="F680" s="58">
        <f>F681</f>
        <v>847327.3999999999</v>
      </c>
      <c r="G680" s="58">
        <f>G681</f>
        <v>345952.1</v>
      </c>
      <c r="H680" s="58">
        <f>H681</f>
        <v>0</v>
      </c>
    </row>
    <row r="681" spans="1:8" s="28" customFormat="1" ht="37.5">
      <c r="A681" s="59" t="s">
        <v>36</v>
      </c>
      <c r="B681" s="60" t="s">
        <v>477</v>
      </c>
      <c r="C681" s="43"/>
      <c r="D681" s="43"/>
      <c r="E681" s="43"/>
      <c r="F681" s="44">
        <f>F682+F686+F684</f>
        <v>847327.3999999999</v>
      </c>
      <c r="G681" s="44">
        <f>G682+G686+G685</f>
        <v>345952.1</v>
      </c>
      <c r="H681" s="44">
        <f>H682+H686</f>
        <v>0</v>
      </c>
    </row>
    <row r="682" spans="1:8" s="28" customFormat="1" ht="75">
      <c r="A682" s="45" t="s">
        <v>52</v>
      </c>
      <c r="B682" s="60" t="s">
        <v>478</v>
      </c>
      <c r="C682" s="43"/>
      <c r="D682" s="43"/>
      <c r="E682" s="43"/>
      <c r="F682" s="44">
        <f>F683</f>
        <v>674031.7</v>
      </c>
      <c r="G682" s="44">
        <f>G683</f>
        <v>21713.6</v>
      </c>
      <c r="H682" s="44">
        <f>H683</f>
        <v>0</v>
      </c>
    </row>
    <row r="683" spans="1:8" s="28" customFormat="1" ht="37.5">
      <c r="A683" s="46" t="s">
        <v>78</v>
      </c>
      <c r="B683" s="60" t="s">
        <v>478</v>
      </c>
      <c r="C683" s="43" t="s">
        <v>79</v>
      </c>
      <c r="D683" s="43" t="s">
        <v>65</v>
      </c>
      <c r="E683" s="43" t="s">
        <v>69</v>
      </c>
      <c r="F683" s="44">
        <v>674031.7</v>
      </c>
      <c r="G683" s="44">
        <v>21713.6</v>
      </c>
      <c r="H683" s="44">
        <v>0</v>
      </c>
    </row>
    <row r="684" spans="1:8" s="28" customFormat="1" ht="56.25">
      <c r="A684" s="45" t="s">
        <v>668</v>
      </c>
      <c r="B684" s="60" t="s">
        <v>669</v>
      </c>
      <c r="C684" s="60"/>
      <c r="D684" s="60"/>
      <c r="E684" s="60"/>
      <c r="F684" s="44" t="str">
        <f>F685</f>
        <v>172 448,2</v>
      </c>
      <c r="G684" s="44">
        <f>G685</f>
        <v>323892.5</v>
      </c>
      <c r="H684" s="44"/>
    </row>
    <row r="685" spans="1:8" s="28" customFormat="1" ht="37.5">
      <c r="A685" s="45" t="s">
        <v>78</v>
      </c>
      <c r="B685" s="60" t="s">
        <v>669</v>
      </c>
      <c r="C685" s="60" t="s">
        <v>79</v>
      </c>
      <c r="D685" s="60" t="s">
        <v>65</v>
      </c>
      <c r="E685" s="60" t="s">
        <v>69</v>
      </c>
      <c r="F685" s="60" t="s">
        <v>670</v>
      </c>
      <c r="G685" s="44">
        <v>323892.5</v>
      </c>
      <c r="H685" s="44"/>
    </row>
    <row r="686" spans="1:8" s="28" customFormat="1" ht="56.25">
      <c r="A686" s="45" t="s">
        <v>542</v>
      </c>
      <c r="B686" s="60" t="s">
        <v>479</v>
      </c>
      <c r="C686" s="43"/>
      <c r="D686" s="43"/>
      <c r="E686" s="43"/>
      <c r="F686" s="44">
        <f>F687</f>
        <v>847.5</v>
      </c>
      <c r="G686" s="44">
        <f>G687</f>
        <v>346</v>
      </c>
      <c r="H686" s="44">
        <f>H687</f>
        <v>0</v>
      </c>
    </row>
    <row r="687" spans="1:8" s="28" customFormat="1" ht="37.5">
      <c r="A687" s="45" t="s">
        <v>78</v>
      </c>
      <c r="B687" s="60" t="s">
        <v>479</v>
      </c>
      <c r="C687" s="43" t="s">
        <v>79</v>
      </c>
      <c r="D687" s="43" t="s">
        <v>65</v>
      </c>
      <c r="E687" s="43" t="s">
        <v>69</v>
      </c>
      <c r="F687" s="44">
        <v>847.5</v>
      </c>
      <c r="G687" s="44">
        <f>390-44</f>
        <v>346</v>
      </c>
      <c r="H687" s="44">
        <v>0</v>
      </c>
    </row>
    <row r="688" spans="1:8" s="28" customFormat="1" ht="168.75">
      <c r="A688" s="92" t="s">
        <v>31</v>
      </c>
      <c r="B688" s="84" t="s">
        <v>413</v>
      </c>
      <c r="C688" s="43"/>
      <c r="D688" s="43"/>
      <c r="E688" s="43"/>
      <c r="F688" s="58">
        <f>F689+F691</f>
        <v>13117.8</v>
      </c>
      <c r="G688" s="58">
        <f>G689+G691</f>
        <v>13328.1</v>
      </c>
      <c r="H688" s="58">
        <f>H689+H691</f>
        <v>13351.9</v>
      </c>
    </row>
    <row r="689" spans="1:10" s="28" customFormat="1" ht="37.5">
      <c r="A689" s="45" t="s">
        <v>135</v>
      </c>
      <c r="B689" s="60" t="s">
        <v>526</v>
      </c>
      <c r="C689" s="43"/>
      <c r="D689" s="43"/>
      <c r="E689" s="43"/>
      <c r="F689" s="100">
        <f aca="true" t="shared" si="37" ref="F689:H691">F690</f>
        <v>13022.599999999999</v>
      </c>
      <c r="G689" s="101">
        <f t="shared" si="37"/>
        <v>13328.1</v>
      </c>
      <c r="H689" s="101">
        <f t="shared" si="37"/>
        <v>13351.9</v>
      </c>
      <c r="I689" s="30"/>
      <c r="J689" s="30"/>
    </row>
    <row r="690" spans="1:10" s="28" customFormat="1" ht="37.5">
      <c r="A690" s="45" t="s">
        <v>113</v>
      </c>
      <c r="B690" s="60" t="s">
        <v>526</v>
      </c>
      <c r="C690" s="43" t="s">
        <v>114</v>
      </c>
      <c r="D690" s="43" t="s">
        <v>65</v>
      </c>
      <c r="E690" s="43" t="s">
        <v>65</v>
      </c>
      <c r="F690" s="100">
        <f>13309.8-287.2</f>
        <v>13022.599999999999</v>
      </c>
      <c r="G690" s="102">
        <v>13328.1</v>
      </c>
      <c r="H690" s="102">
        <v>13351.9</v>
      </c>
      <c r="J690" s="30"/>
    </row>
    <row r="691" spans="1:10" s="28" customFormat="1" ht="37.5">
      <c r="A691" s="59" t="s">
        <v>133</v>
      </c>
      <c r="B691" s="60" t="s">
        <v>828</v>
      </c>
      <c r="C691" s="43"/>
      <c r="D691" s="43"/>
      <c r="E691" s="43"/>
      <c r="F691" s="100">
        <f t="shared" si="37"/>
        <v>95.2</v>
      </c>
      <c r="G691" s="101">
        <f t="shared" si="37"/>
        <v>0</v>
      </c>
      <c r="H691" s="101">
        <f t="shared" si="37"/>
        <v>0</v>
      </c>
      <c r="I691" s="30"/>
      <c r="J691" s="30"/>
    </row>
    <row r="692" spans="1:10" s="28" customFormat="1" ht="37.5">
      <c r="A692" s="45" t="s">
        <v>113</v>
      </c>
      <c r="B692" s="60" t="s">
        <v>828</v>
      </c>
      <c r="C692" s="43" t="s">
        <v>114</v>
      </c>
      <c r="D692" s="43" t="s">
        <v>65</v>
      </c>
      <c r="E692" s="43" t="s">
        <v>65</v>
      </c>
      <c r="F692" s="100">
        <v>95.2</v>
      </c>
      <c r="G692" s="102">
        <v>0</v>
      </c>
      <c r="H692" s="102">
        <v>0</v>
      </c>
      <c r="J692" s="30"/>
    </row>
    <row r="693" spans="1:11" s="28" customFormat="1" ht="75">
      <c r="A693" s="92" t="s">
        <v>186</v>
      </c>
      <c r="B693" s="84" t="s">
        <v>416</v>
      </c>
      <c r="C693" s="43"/>
      <c r="D693" s="43"/>
      <c r="E693" s="43"/>
      <c r="F693" s="58">
        <f>F694+F697</f>
        <v>200793.09999999998</v>
      </c>
      <c r="G693" s="58">
        <f>G694+G697</f>
        <v>8678.2</v>
      </c>
      <c r="H693" s="58">
        <f>H694+H697</f>
        <v>8678.2</v>
      </c>
      <c r="I693" s="35"/>
      <c r="J693" s="35"/>
      <c r="K693" s="35"/>
    </row>
    <row r="694" spans="1:8" s="28" customFormat="1" ht="18.75">
      <c r="A694" s="45" t="s">
        <v>66</v>
      </c>
      <c r="B694" s="60" t="s">
        <v>415</v>
      </c>
      <c r="C694" s="43"/>
      <c r="D694" s="43"/>
      <c r="E694" s="43"/>
      <c r="F694" s="44">
        <f>F695+F696</f>
        <v>199393.09999999998</v>
      </c>
      <c r="G694" s="44">
        <f>G695+G696</f>
        <v>7278.200000000001</v>
      </c>
      <c r="H694" s="44">
        <f>H695+H696</f>
        <v>7278.200000000001</v>
      </c>
    </row>
    <row r="695" spans="1:8" s="28" customFormat="1" ht="37.5">
      <c r="A695" s="59" t="s">
        <v>63</v>
      </c>
      <c r="B695" s="60" t="s">
        <v>415</v>
      </c>
      <c r="C695" s="43" t="s">
        <v>64</v>
      </c>
      <c r="D695" s="43" t="s">
        <v>69</v>
      </c>
      <c r="E695" s="43" t="s">
        <v>86</v>
      </c>
      <c r="F695" s="44">
        <v>195052.8</v>
      </c>
      <c r="G695" s="44">
        <v>1697.1</v>
      </c>
      <c r="H695" s="44">
        <v>1697.1</v>
      </c>
    </row>
    <row r="696" spans="1:8" s="28" customFormat="1" ht="37.5">
      <c r="A696" s="59" t="s">
        <v>63</v>
      </c>
      <c r="B696" s="60" t="s">
        <v>415</v>
      </c>
      <c r="C696" s="43" t="s">
        <v>64</v>
      </c>
      <c r="D696" s="43" t="s">
        <v>65</v>
      </c>
      <c r="E696" s="43" t="s">
        <v>65</v>
      </c>
      <c r="F696" s="44">
        <f>10685.2-6344.9</f>
        <v>4340.300000000001</v>
      </c>
      <c r="G696" s="44">
        <v>5581.1</v>
      </c>
      <c r="H696" s="44">
        <v>5581.1</v>
      </c>
    </row>
    <row r="697" spans="1:8" s="28" customFormat="1" ht="37.5">
      <c r="A697" s="45" t="s">
        <v>135</v>
      </c>
      <c r="B697" s="60" t="s">
        <v>414</v>
      </c>
      <c r="C697" s="43"/>
      <c r="D697" s="43"/>
      <c r="E697" s="43"/>
      <c r="F697" s="44">
        <f>F698</f>
        <v>1400</v>
      </c>
      <c r="G697" s="44">
        <f>G698</f>
        <v>1400</v>
      </c>
      <c r="H697" s="44">
        <f>H698</f>
        <v>1400</v>
      </c>
    </row>
    <row r="698" spans="1:9" s="28" customFormat="1" ht="37.5">
      <c r="A698" s="59" t="s">
        <v>63</v>
      </c>
      <c r="B698" s="60" t="s">
        <v>414</v>
      </c>
      <c r="C698" s="43" t="s">
        <v>64</v>
      </c>
      <c r="D698" s="43" t="s">
        <v>65</v>
      </c>
      <c r="E698" s="43" t="s">
        <v>69</v>
      </c>
      <c r="F698" s="44">
        <v>1400</v>
      </c>
      <c r="G698" s="44">
        <v>1400</v>
      </c>
      <c r="H698" s="44">
        <v>1400</v>
      </c>
      <c r="I698" s="36"/>
    </row>
    <row r="699" spans="1:8" s="28" customFormat="1" ht="56.25">
      <c r="A699" s="92" t="s">
        <v>188</v>
      </c>
      <c r="B699" s="84" t="s">
        <v>402</v>
      </c>
      <c r="C699" s="84"/>
      <c r="D699" s="84"/>
      <c r="E699" s="84"/>
      <c r="F699" s="58">
        <f>F700+F707+F713</f>
        <v>1476</v>
      </c>
      <c r="G699" s="58">
        <f>G700+G707+G713</f>
        <v>1476.2</v>
      </c>
      <c r="H699" s="58">
        <f>H700+H707+H713</f>
        <v>1476.2</v>
      </c>
    </row>
    <row r="700" spans="1:8" s="28" customFormat="1" ht="37.5">
      <c r="A700" s="45" t="s">
        <v>189</v>
      </c>
      <c r="B700" s="60" t="s">
        <v>403</v>
      </c>
      <c r="C700" s="84"/>
      <c r="D700" s="84"/>
      <c r="E700" s="84"/>
      <c r="F700" s="44">
        <f>F704+F701</f>
        <v>926.2</v>
      </c>
      <c r="G700" s="44">
        <f>G704+G701</f>
        <v>926.2</v>
      </c>
      <c r="H700" s="44">
        <f>H704+H701</f>
        <v>926.2</v>
      </c>
    </row>
    <row r="701" spans="1:8" s="28" customFormat="1" ht="18.75">
      <c r="A701" s="45" t="s">
        <v>66</v>
      </c>
      <c r="B701" s="60" t="s">
        <v>806</v>
      </c>
      <c r="C701" s="84"/>
      <c r="D701" s="84"/>
      <c r="E701" s="84"/>
      <c r="F701" s="44">
        <f aca="true" t="shared" si="38" ref="F701:H702">F702</f>
        <v>521.7</v>
      </c>
      <c r="G701" s="44">
        <f t="shared" si="38"/>
        <v>521.7</v>
      </c>
      <c r="H701" s="44">
        <f t="shared" si="38"/>
        <v>521.7</v>
      </c>
    </row>
    <row r="702" spans="1:8" s="28" customFormat="1" ht="221.25" customHeight="1">
      <c r="A702" s="94" t="s">
        <v>808</v>
      </c>
      <c r="B702" s="60" t="s">
        <v>807</v>
      </c>
      <c r="C702" s="84"/>
      <c r="D702" s="84"/>
      <c r="E702" s="84"/>
      <c r="F702" s="44">
        <f t="shared" si="38"/>
        <v>521.7</v>
      </c>
      <c r="G702" s="44">
        <f t="shared" si="38"/>
        <v>521.7</v>
      </c>
      <c r="H702" s="44">
        <f t="shared" si="38"/>
        <v>521.7</v>
      </c>
    </row>
    <row r="703" spans="1:8" s="28" customFormat="1" ht="37.5">
      <c r="A703" s="45" t="s">
        <v>85</v>
      </c>
      <c r="B703" s="60" t="s">
        <v>807</v>
      </c>
      <c r="C703" s="80" t="s">
        <v>64</v>
      </c>
      <c r="D703" s="80" t="s">
        <v>74</v>
      </c>
      <c r="E703" s="80" t="s">
        <v>73</v>
      </c>
      <c r="F703" s="44">
        <v>521.7</v>
      </c>
      <c r="G703" s="44">
        <v>521.7</v>
      </c>
      <c r="H703" s="44">
        <v>521.7</v>
      </c>
    </row>
    <row r="704" spans="1:8" s="28" customFormat="1" ht="37.5">
      <c r="A704" s="45" t="s">
        <v>135</v>
      </c>
      <c r="B704" s="60" t="s">
        <v>404</v>
      </c>
      <c r="C704" s="84"/>
      <c r="D704" s="84"/>
      <c r="E704" s="84"/>
      <c r="F704" s="44">
        <f aca="true" t="shared" si="39" ref="F704:H705">F705</f>
        <v>404.5</v>
      </c>
      <c r="G704" s="44">
        <f t="shared" si="39"/>
        <v>404.5</v>
      </c>
      <c r="H704" s="44">
        <f t="shared" si="39"/>
        <v>404.5</v>
      </c>
    </row>
    <row r="705" spans="1:8" s="28" customFormat="1" ht="18.75">
      <c r="A705" s="45" t="s">
        <v>204</v>
      </c>
      <c r="B705" s="60" t="s">
        <v>405</v>
      </c>
      <c r="C705" s="60"/>
      <c r="D705" s="60"/>
      <c r="E705" s="60"/>
      <c r="F705" s="44">
        <f t="shared" si="39"/>
        <v>404.5</v>
      </c>
      <c r="G705" s="44">
        <f t="shared" si="39"/>
        <v>404.5</v>
      </c>
      <c r="H705" s="44">
        <f t="shared" si="39"/>
        <v>404.5</v>
      </c>
    </row>
    <row r="706" spans="1:8" s="28" customFormat="1" ht="37.5">
      <c r="A706" s="45" t="s">
        <v>85</v>
      </c>
      <c r="B706" s="60" t="s">
        <v>405</v>
      </c>
      <c r="C706" s="60" t="s">
        <v>64</v>
      </c>
      <c r="D706" s="60" t="s">
        <v>74</v>
      </c>
      <c r="E706" s="60" t="s">
        <v>82</v>
      </c>
      <c r="F706" s="44">
        <v>404.5</v>
      </c>
      <c r="G706" s="44">
        <v>404.5</v>
      </c>
      <c r="H706" s="44">
        <v>404.5</v>
      </c>
    </row>
    <row r="707" spans="1:8" s="28" customFormat="1" ht="37.5">
      <c r="A707" s="45" t="s">
        <v>190</v>
      </c>
      <c r="B707" s="60" t="s">
        <v>406</v>
      </c>
      <c r="C707" s="60"/>
      <c r="D707" s="60"/>
      <c r="E707" s="60"/>
      <c r="F707" s="44">
        <f>F708+F711</f>
        <v>515</v>
      </c>
      <c r="G707" s="44">
        <f>G708+G711</f>
        <v>515</v>
      </c>
      <c r="H707" s="44">
        <f>H708+H711</f>
        <v>515</v>
      </c>
    </row>
    <row r="708" spans="1:8" s="28" customFormat="1" ht="37.5">
      <c r="A708" s="45" t="s">
        <v>135</v>
      </c>
      <c r="B708" s="60" t="s">
        <v>407</v>
      </c>
      <c r="C708" s="60"/>
      <c r="D708" s="60"/>
      <c r="E708" s="60"/>
      <c r="F708" s="44">
        <f aca="true" t="shared" si="40" ref="F708:H709">F709</f>
        <v>15</v>
      </c>
      <c r="G708" s="44">
        <f t="shared" si="40"/>
        <v>15</v>
      </c>
      <c r="H708" s="44">
        <f t="shared" si="40"/>
        <v>15</v>
      </c>
    </row>
    <row r="709" spans="1:8" s="28" customFormat="1" ht="29.25" customHeight="1">
      <c r="A709" s="45" t="s">
        <v>205</v>
      </c>
      <c r="B709" s="60" t="s">
        <v>408</v>
      </c>
      <c r="C709" s="60"/>
      <c r="D709" s="60"/>
      <c r="E709" s="60"/>
      <c r="F709" s="44">
        <f t="shared" si="40"/>
        <v>15</v>
      </c>
      <c r="G709" s="44">
        <f t="shared" si="40"/>
        <v>15</v>
      </c>
      <c r="H709" s="44">
        <f t="shared" si="40"/>
        <v>15</v>
      </c>
    </row>
    <row r="710" spans="1:8" s="28" customFormat="1" ht="38.25" customHeight="1">
      <c r="A710" s="45" t="s">
        <v>85</v>
      </c>
      <c r="B710" s="60" t="s">
        <v>408</v>
      </c>
      <c r="C710" s="60" t="s">
        <v>64</v>
      </c>
      <c r="D710" s="60" t="s">
        <v>74</v>
      </c>
      <c r="E710" s="60" t="s">
        <v>82</v>
      </c>
      <c r="F710" s="44">
        <v>15</v>
      </c>
      <c r="G710" s="44">
        <v>15</v>
      </c>
      <c r="H710" s="44">
        <v>15</v>
      </c>
    </row>
    <row r="711" spans="1:8" s="28" customFormat="1" ht="24" customHeight="1">
      <c r="A711" s="45" t="s">
        <v>210</v>
      </c>
      <c r="B711" s="60" t="s">
        <v>465</v>
      </c>
      <c r="C711" s="60"/>
      <c r="D711" s="60"/>
      <c r="E711" s="60"/>
      <c r="F711" s="44">
        <f>F712</f>
        <v>500</v>
      </c>
      <c r="G711" s="44">
        <f>G712</f>
        <v>500</v>
      </c>
      <c r="H711" s="44">
        <f>H712</f>
        <v>500</v>
      </c>
    </row>
    <row r="712" spans="1:8" s="28" customFormat="1" ht="38.25" customHeight="1">
      <c r="A712" s="45" t="s">
        <v>85</v>
      </c>
      <c r="B712" s="60" t="s">
        <v>465</v>
      </c>
      <c r="C712" s="60" t="s">
        <v>64</v>
      </c>
      <c r="D712" s="60" t="s">
        <v>65</v>
      </c>
      <c r="E712" s="60" t="s">
        <v>74</v>
      </c>
      <c r="F712" s="44">
        <v>500</v>
      </c>
      <c r="G712" s="44">
        <v>500</v>
      </c>
      <c r="H712" s="44">
        <v>500</v>
      </c>
    </row>
    <row r="713" spans="1:8" s="28" customFormat="1" ht="38.25" customHeight="1">
      <c r="A713" s="45" t="s">
        <v>191</v>
      </c>
      <c r="B713" s="60" t="s">
        <v>409</v>
      </c>
      <c r="C713" s="60"/>
      <c r="D713" s="60"/>
      <c r="E713" s="60"/>
      <c r="F713" s="44">
        <f aca="true" t="shared" si="41" ref="F713:H715">F714</f>
        <v>34.8</v>
      </c>
      <c r="G713" s="44">
        <f t="shared" si="41"/>
        <v>35</v>
      </c>
      <c r="H713" s="44">
        <f t="shared" si="41"/>
        <v>35</v>
      </c>
    </row>
    <row r="714" spans="1:8" s="28" customFormat="1" ht="37.5">
      <c r="A714" s="45" t="s">
        <v>135</v>
      </c>
      <c r="B714" s="60" t="s">
        <v>410</v>
      </c>
      <c r="C714" s="60"/>
      <c r="D714" s="60"/>
      <c r="E714" s="60"/>
      <c r="F714" s="44">
        <f t="shared" si="41"/>
        <v>34.8</v>
      </c>
      <c r="G714" s="44">
        <f t="shared" si="41"/>
        <v>35</v>
      </c>
      <c r="H714" s="44">
        <f t="shared" si="41"/>
        <v>35</v>
      </c>
    </row>
    <row r="715" spans="1:8" s="28" customFormat="1" ht="18.75">
      <c r="A715" s="45" t="s">
        <v>206</v>
      </c>
      <c r="B715" s="60" t="s">
        <v>411</v>
      </c>
      <c r="C715" s="60"/>
      <c r="D715" s="60"/>
      <c r="E715" s="60"/>
      <c r="F715" s="44">
        <f t="shared" si="41"/>
        <v>34.8</v>
      </c>
      <c r="G715" s="44">
        <f t="shared" si="41"/>
        <v>35</v>
      </c>
      <c r="H715" s="44">
        <f t="shared" si="41"/>
        <v>35</v>
      </c>
    </row>
    <row r="716" spans="1:8" s="28" customFormat="1" ht="37.5">
      <c r="A716" s="45" t="s">
        <v>85</v>
      </c>
      <c r="B716" s="60" t="s">
        <v>411</v>
      </c>
      <c r="C716" s="60" t="s">
        <v>64</v>
      </c>
      <c r="D716" s="60" t="s">
        <v>74</v>
      </c>
      <c r="E716" s="60" t="s">
        <v>82</v>
      </c>
      <c r="F716" s="44">
        <v>34.8</v>
      </c>
      <c r="G716" s="44">
        <v>35</v>
      </c>
      <c r="H716" s="44">
        <v>35</v>
      </c>
    </row>
    <row r="717" spans="1:11" s="28" customFormat="1" ht="60.75" customHeight="1">
      <c r="A717" s="93" t="s">
        <v>192</v>
      </c>
      <c r="B717" s="84" t="s">
        <v>412</v>
      </c>
      <c r="C717" s="43"/>
      <c r="D717" s="43"/>
      <c r="E717" s="43"/>
      <c r="F717" s="58">
        <f>F718+F734+F729</f>
        <v>355411.4</v>
      </c>
      <c r="G717" s="58">
        <f>G718+G734+G729</f>
        <v>150396.09999999998</v>
      </c>
      <c r="H717" s="58">
        <f>H718+H734+H729</f>
        <v>150598.09999999998</v>
      </c>
      <c r="I717" s="37"/>
      <c r="J717" s="37"/>
      <c r="K717" s="37"/>
    </row>
    <row r="718" spans="1:8" s="28" customFormat="1" ht="37.5">
      <c r="A718" s="45" t="s">
        <v>135</v>
      </c>
      <c r="B718" s="60" t="s">
        <v>460</v>
      </c>
      <c r="C718" s="43"/>
      <c r="D718" s="43"/>
      <c r="E718" s="43"/>
      <c r="F718" s="44">
        <f>F727+F721+F719+F723+F725</f>
        <v>276385.6</v>
      </c>
      <c r="G718" s="44">
        <f>G727+G721+G719+G723+G725</f>
        <v>150396.09999999998</v>
      </c>
      <c r="H718" s="44">
        <f>H727+H721+H719+H723+H725</f>
        <v>150598.09999999998</v>
      </c>
    </row>
    <row r="719" spans="1:8" s="28" customFormat="1" ht="45.75" customHeight="1">
      <c r="A719" s="45" t="s">
        <v>50</v>
      </c>
      <c r="B719" s="60" t="s">
        <v>462</v>
      </c>
      <c r="C719" s="43"/>
      <c r="D719" s="43"/>
      <c r="E719" s="43"/>
      <c r="F719" s="44">
        <f>F720</f>
        <v>201283.4</v>
      </c>
      <c r="G719" s="44">
        <f>G720</f>
        <v>75715.4</v>
      </c>
      <c r="H719" s="44">
        <f>H720</f>
        <v>75715.4</v>
      </c>
    </row>
    <row r="720" spans="1:8" s="28" customFormat="1" ht="37.5">
      <c r="A720" s="45" t="s">
        <v>85</v>
      </c>
      <c r="B720" s="60" t="s">
        <v>462</v>
      </c>
      <c r="C720" s="43" t="s">
        <v>64</v>
      </c>
      <c r="D720" s="43" t="s">
        <v>67</v>
      </c>
      <c r="E720" s="43" t="s">
        <v>82</v>
      </c>
      <c r="F720" s="44">
        <v>201283.4</v>
      </c>
      <c r="G720" s="44">
        <v>75715.4</v>
      </c>
      <c r="H720" s="44">
        <v>75715.4</v>
      </c>
    </row>
    <row r="721" spans="1:8" s="28" customFormat="1" ht="37.5">
      <c r="A721" s="45" t="s">
        <v>50</v>
      </c>
      <c r="B721" s="60" t="s">
        <v>525</v>
      </c>
      <c r="C721" s="43"/>
      <c r="D721" s="43"/>
      <c r="E721" s="43"/>
      <c r="F721" s="44">
        <f>F722</f>
        <v>54872.7</v>
      </c>
      <c r="G721" s="44">
        <f>G722</f>
        <v>54872.7</v>
      </c>
      <c r="H721" s="44">
        <f>H722</f>
        <v>54872.7</v>
      </c>
    </row>
    <row r="722" spans="1:8" s="28" customFormat="1" ht="37.5">
      <c r="A722" s="45" t="s">
        <v>85</v>
      </c>
      <c r="B722" s="60" t="s">
        <v>525</v>
      </c>
      <c r="C722" s="43" t="s">
        <v>64</v>
      </c>
      <c r="D722" s="43" t="s">
        <v>67</v>
      </c>
      <c r="E722" s="43" t="s">
        <v>82</v>
      </c>
      <c r="F722" s="44">
        <v>54872.7</v>
      </c>
      <c r="G722" s="44">
        <v>54872.7</v>
      </c>
      <c r="H722" s="44">
        <v>54872.7</v>
      </c>
    </row>
    <row r="723" spans="1:8" s="28" customFormat="1" ht="37.5">
      <c r="A723" s="61" t="s">
        <v>607</v>
      </c>
      <c r="B723" s="60" t="s">
        <v>604</v>
      </c>
      <c r="C723" s="43"/>
      <c r="D723" s="43"/>
      <c r="E723" s="43"/>
      <c r="F723" s="44">
        <f>F724</f>
        <v>20004</v>
      </c>
      <c r="G723" s="44">
        <f>G724</f>
        <v>19628</v>
      </c>
      <c r="H723" s="44">
        <f>H724</f>
        <v>19830</v>
      </c>
    </row>
    <row r="724" spans="1:8" s="28" customFormat="1" ht="37.5">
      <c r="A724" s="45" t="s">
        <v>85</v>
      </c>
      <c r="B724" s="60" t="s">
        <v>604</v>
      </c>
      <c r="C724" s="43" t="s">
        <v>64</v>
      </c>
      <c r="D724" s="43" t="s">
        <v>67</v>
      </c>
      <c r="E724" s="43" t="s">
        <v>131</v>
      </c>
      <c r="F724" s="44">
        <v>20004</v>
      </c>
      <c r="G724" s="44">
        <v>19628</v>
      </c>
      <c r="H724" s="44">
        <v>19830</v>
      </c>
    </row>
    <row r="725" spans="1:8" s="28" customFormat="1" ht="37.5">
      <c r="A725" s="45" t="s">
        <v>607</v>
      </c>
      <c r="B725" s="60" t="s">
        <v>605</v>
      </c>
      <c r="C725" s="43"/>
      <c r="D725" s="43"/>
      <c r="E725" s="43"/>
      <c r="F725" s="44">
        <f>F726</f>
        <v>20.1</v>
      </c>
      <c r="G725" s="44">
        <f>G726</f>
        <v>20</v>
      </c>
      <c r="H725" s="44">
        <f>H726</f>
        <v>20</v>
      </c>
    </row>
    <row r="726" spans="1:8" s="28" customFormat="1" ht="37.5">
      <c r="A726" s="45" t="s">
        <v>85</v>
      </c>
      <c r="B726" s="60" t="s">
        <v>605</v>
      </c>
      <c r="C726" s="43" t="s">
        <v>64</v>
      </c>
      <c r="D726" s="43" t="s">
        <v>67</v>
      </c>
      <c r="E726" s="43" t="s">
        <v>131</v>
      </c>
      <c r="F726" s="44">
        <v>20.1</v>
      </c>
      <c r="G726" s="44">
        <v>20</v>
      </c>
      <c r="H726" s="44">
        <v>20</v>
      </c>
    </row>
    <row r="727" spans="1:8" s="28" customFormat="1" ht="18.75">
      <c r="A727" s="45" t="s">
        <v>20</v>
      </c>
      <c r="B727" s="60" t="s">
        <v>461</v>
      </c>
      <c r="C727" s="43"/>
      <c r="D727" s="43"/>
      <c r="E727" s="43"/>
      <c r="F727" s="44">
        <f>F728</f>
        <v>205.4</v>
      </c>
      <c r="G727" s="44">
        <f>G728</f>
        <v>160</v>
      </c>
      <c r="H727" s="44">
        <f>H728</f>
        <v>160</v>
      </c>
    </row>
    <row r="728" spans="1:8" s="28" customFormat="1" ht="37.5">
      <c r="A728" s="45" t="s">
        <v>85</v>
      </c>
      <c r="B728" s="60" t="s">
        <v>461</v>
      </c>
      <c r="C728" s="43" t="s">
        <v>64</v>
      </c>
      <c r="D728" s="43" t="s">
        <v>67</v>
      </c>
      <c r="E728" s="43" t="s">
        <v>82</v>
      </c>
      <c r="F728" s="44">
        <v>205.4</v>
      </c>
      <c r="G728" s="44">
        <v>160</v>
      </c>
      <c r="H728" s="44">
        <v>160</v>
      </c>
    </row>
    <row r="729" spans="1:8" s="28" customFormat="1" ht="37.5">
      <c r="A729" s="45" t="s">
        <v>133</v>
      </c>
      <c r="B729" s="60" t="s">
        <v>652</v>
      </c>
      <c r="C729" s="43"/>
      <c r="D729" s="43"/>
      <c r="E729" s="43"/>
      <c r="F729" s="44">
        <f>F730+F732</f>
        <v>3167.4</v>
      </c>
      <c r="G729" s="44">
        <f>G730+G732</f>
        <v>0</v>
      </c>
      <c r="H729" s="44">
        <f>H730+H732</f>
        <v>0</v>
      </c>
    </row>
    <row r="730" spans="1:8" s="28" customFormat="1" ht="18.75">
      <c r="A730" s="45" t="s">
        <v>681</v>
      </c>
      <c r="B730" s="60" t="s">
        <v>764</v>
      </c>
      <c r="C730" s="43"/>
      <c r="D730" s="43"/>
      <c r="E730" s="43"/>
      <c r="F730" s="44">
        <f>F731</f>
        <v>2040</v>
      </c>
      <c r="G730" s="44">
        <f>G731</f>
        <v>0</v>
      </c>
      <c r="H730" s="44">
        <f>H731</f>
        <v>0</v>
      </c>
    </row>
    <row r="731" spans="1:8" s="28" customFormat="1" ht="37.5">
      <c r="A731" s="45" t="s">
        <v>113</v>
      </c>
      <c r="B731" s="60" t="s">
        <v>764</v>
      </c>
      <c r="C731" s="43" t="s">
        <v>114</v>
      </c>
      <c r="D731" s="43" t="s">
        <v>67</v>
      </c>
      <c r="E731" s="43" t="s">
        <v>82</v>
      </c>
      <c r="F731" s="44">
        <v>2040</v>
      </c>
      <c r="G731" s="44">
        <v>0</v>
      </c>
      <c r="H731" s="44">
        <v>0</v>
      </c>
    </row>
    <row r="732" spans="1:8" s="28" customFormat="1" ht="18.75">
      <c r="A732" s="45" t="s">
        <v>651</v>
      </c>
      <c r="B732" s="60" t="s">
        <v>653</v>
      </c>
      <c r="C732" s="43"/>
      <c r="D732" s="43"/>
      <c r="E732" s="43"/>
      <c r="F732" s="44">
        <f>F733</f>
        <v>1127.4</v>
      </c>
      <c r="G732" s="44">
        <f>G733</f>
        <v>0</v>
      </c>
      <c r="H732" s="44">
        <f>H733</f>
        <v>0</v>
      </c>
    </row>
    <row r="733" spans="1:8" s="28" customFormat="1" ht="37.5">
      <c r="A733" s="45" t="s">
        <v>113</v>
      </c>
      <c r="B733" s="60" t="s">
        <v>653</v>
      </c>
      <c r="C733" s="43" t="s">
        <v>114</v>
      </c>
      <c r="D733" s="43" t="s">
        <v>67</v>
      </c>
      <c r="E733" s="43" t="s">
        <v>82</v>
      </c>
      <c r="F733" s="44">
        <f>2000-565-307.6</f>
        <v>1127.4</v>
      </c>
      <c r="G733" s="44">
        <v>0</v>
      </c>
      <c r="H733" s="44">
        <v>0</v>
      </c>
    </row>
    <row r="734" spans="1:8" s="28" customFormat="1" ht="37.5">
      <c r="A734" s="45" t="s">
        <v>77</v>
      </c>
      <c r="B734" s="60" t="s">
        <v>463</v>
      </c>
      <c r="C734" s="43"/>
      <c r="D734" s="43"/>
      <c r="E734" s="43"/>
      <c r="F734" s="44">
        <f>F737+F735+F741+F739</f>
        <v>75858.4</v>
      </c>
      <c r="G734" s="44">
        <f>G737+G735+G741+G739</f>
        <v>0</v>
      </c>
      <c r="H734" s="44">
        <f>H737+H735+H741+H739</f>
        <v>0</v>
      </c>
    </row>
    <row r="735" spans="1:8" s="28" customFormat="1" ht="37.5">
      <c r="A735" s="61" t="s">
        <v>183</v>
      </c>
      <c r="B735" s="60" t="s">
        <v>606</v>
      </c>
      <c r="C735" s="43"/>
      <c r="D735" s="43"/>
      <c r="E735" s="43"/>
      <c r="F735" s="44">
        <f>F736</f>
        <v>69639</v>
      </c>
      <c r="G735" s="44">
        <f>G736</f>
        <v>0</v>
      </c>
      <c r="H735" s="44">
        <f>H736</f>
        <v>0</v>
      </c>
    </row>
    <row r="736" spans="1:8" s="28" customFormat="1" ht="37.5">
      <c r="A736" s="45" t="s">
        <v>78</v>
      </c>
      <c r="B736" s="60" t="s">
        <v>606</v>
      </c>
      <c r="C736" s="43" t="s">
        <v>79</v>
      </c>
      <c r="D736" s="43" t="s">
        <v>67</v>
      </c>
      <c r="E736" s="43" t="s">
        <v>82</v>
      </c>
      <c r="F736" s="44">
        <v>69639</v>
      </c>
      <c r="G736" s="44">
        <v>0</v>
      </c>
      <c r="H736" s="44">
        <v>0</v>
      </c>
    </row>
    <row r="737" spans="1:8" s="28" customFormat="1" ht="37.5">
      <c r="A737" s="45" t="s">
        <v>183</v>
      </c>
      <c r="B737" s="60" t="s">
        <v>524</v>
      </c>
      <c r="C737" s="43"/>
      <c r="D737" s="43"/>
      <c r="E737" s="43"/>
      <c r="F737" s="44">
        <f>F738</f>
        <v>3665.2</v>
      </c>
      <c r="G737" s="44">
        <f>G738</f>
        <v>0</v>
      </c>
      <c r="H737" s="44">
        <f>H738</f>
        <v>0</v>
      </c>
    </row>
    <row r="738" spans="1:8" s="28" customFormat="1" ht="37.5">
      <c r="A738" s="45" t="s">
        <v>78</v>
      </c>
      <c r="B738" s="60" t="s">
        <v>524</v>
      </c>
      <c r="C738" s="43" t="s">
        <v>79</v>
      </c>
      <c r="D738" s="43" t="s">
        <v>67</v>
      </c>
      <c r="E738" s="43" t="s">
        <v>82</v>
      </c>
      <c r="F738" s="44">
        <v>3665.2</v>
      </c>
      <c r="G738" s="44">
        <v>0</v>
      </c>
      <c r="H738" s="44">
        <v>0</v>
      </c>
    </row>
    <row r="739" spans="1:8" s="28" customFormat="1" ht="37.5">
      <c r="A739" s="45" t="s">
        <v>830</v>
      </c>
      <c r="B739" s="60" t="s">
        <v>829</v>
      </c>
      <c r="C739" s="43"/>
      <c r="D739" s="43"/>
      <c r="E739" s="43"/>
      <c r="F739" s="44">
        <f>F740</f>
        <v>54.2</v>
      </c>
      <c r="G739" s="44">
        <f>G740</f>
        <v>0</v>
      </c>
      <c r="H739" s="44">
        <f>H740</f>
        <v>0</v>
      </c>
    </row>
    <row r="740" spans="1:8" s="28" customFormat="1" ht="37.5">
      <c r="A740" s="45" t="s">
        <v>78</v>
      </c>
      <c r="B740" s="60" t="s">
        <v>829</v>
      </c>
      <c r="C740" s="43" t="s">
        <v>79</v>
      </c>
      <c r="D740" s="43" t="s">
        <v>67</v>
      </c>
      <c r="E740" s="43" t="s">
        <v>82</v>
      </c>
      <c r="F740" s="44">
        <v>54.2</v>
      </c>
      <c r="G740" s="44">
        <v>0</v>
      </c>
      <c r="H740" s="44">
        <v>0</v>
      </c>
    </row>
    <row r="741" spans="1:8" s="28" customFormat="1" ht="18.75">
      <c r="A741" s="45" t="s">
        <v>766</v>
      </c>
      <c r="B741" s="60" t="s">
        <v>765</v>
      </c>
      <c r="C741" s="43"/>
      <c r="D741" s="43"/>
      <c r="E741" s="43"/>
      <c r="F741" s="44">
        <f>F742</f>
        <v>2500</v>
      </c>
      <c r="G741" s="44">
        <f>G742</f>
        <v>0</v>
      </c>
      <c r="H741" s="44">
        <f>H742</f>
        <v>0</v>
      </c>
    </row>
    <row r="742" spans="1:8" s="28" customFormat="1" ht="37.5">
      <c r="A742" s="45" t="s">
        <v>78</v>
      </c>
      <c r="B742" s="60" t="s">
        <v>765</v>
      </c>
      <c r="C742" s="43" t="s">
        <v>79</v>
      </c>
      <c r="D742" s="43" t="s">
        <v>67</v>
      </c>
      <c r="E742" s="43" t="s">
        <v>82</v>
      </c>
      <c r="F742" s="44">
        <v>2500</v>
      </c>
      <c r="G742" s="44">
        <v>0</v>
      </c>
      <c r="H742" s="44">
        <v>0</v>
      </c>
    </row>
    <row r="743" spans="1:8" s="28" customFormat="1" ht="56.25">
      <c r="A743" s="93" t="s">
        <v>193</v>
      </c>
      <c r="B743" s="84" t="s">
        <v>385</v>
      </c>
      <c r="C743" s="43"/>
      <c r="D743" s="43"/>
      <c r="E743" s="43"/>
      <c r="F743" s="58">
        <f>F744+F752</f>
        <v>4500</v>
      </c>
      <c r="G743" s="58">
        <f>G744+G752</f>
        <v>1500</v>
      </c>
      <c r="H743" s="58">
        <f>H744+H752</f>
        <v>1500</v>
      </c>
    </row>
    <row r="744" spans="1:8" s="28" customFormat="1" ht="37.5">
      <c r="A744" s="45" t="s">
        <v>135</v>
      </c>
      <c r="B744" s="60" t="s">
        <v>382</v>
      </c>
      <c r="C744" s="43"/>
      <c r="D744" s="43"/>
      <c r="E744" s="43"/>
      <c r="F744" s="44">
        <f>F745+F748+F746+F750</f>
        <v>4398</v>
      </c>
      <c r="G744" s="44">
        <f>G745+G748+G746+G750</f>
        <v>1500</v>
      </c>
      <c r="H744" s="44">
        <f>H745+H748+H746+H750</f>
        <v>1500</v>
      </c>
    </row>
    <row r="745" spans="1:8" s="28" customFormat="1" ht="37.5">
      <c r="A745" s="45" t="s">
        <v>85</v>
      </c>
      <c r="B745" s="60" t="s">
        <v>382</v>
      </c>
      <c r="C745" s="43" t="s">
        <v>64</v>
      </c>
      <c r="D745" s="43" t="s">
        <v>81</v>
      </c>
      <c r="E745" s="43" t="s">
        <v>82</v>
      </c>
      <c r="F745" s="44">
        <v>102</v>
      </c>
      <c r="G745" s="44">
        <v>0</v>
      </c>
      <c r="H745" s="44">
        <v>0</v>
      </c>
    </row>
    <row r="746" spans="1:8" s="28" customFormat="1" ht="18.75">
      <c r="A746" s="45" t="s">
        <v>195</v>
      </c>
      <c r="B746" s="60" t="s">
        <v>384</v>
      </c>
      <c r="C746" s="43"/>
      <c r="D746" s="43"/>
      <c r="E746" s="43"/>
      <c r="F746" s="44">
        <f>F747</f>
        <v>169.8</v>
      </c>
      <c r="G746" s="44">
        <f>G747</f>
        <v>1000</v>
      </c>
      <c r="H746" s="44">
        <f>H747</f>
        <v>1000</v>
      </c>
    </row>
    <row r="747" spans="1:8" s="28" customFormat="1" ht="37.5">
      <c r="A747" s="45" t="s">
        <v>85</v>
      </c>
      <c r="B747" s="60" t="s">
        <v>384</v>
      </c>
      <c r="C747" s="43" t="s">
        <v>64</v>
      </c>
      <c r="D747" s="43" t="s">
        <v>65</v>
      </c>
      <c r="E747" s="43" t="s">
        <v>74</v>
      </c>
      <c r="F747" s="44">
        <v>169.8</v>
      </c>
      <c r="G747" s="44">
        <v>1000</v>
      </c>
      <c r="H747" s="44">
        <v>1000</v>
      </c>
    </row>
    <row r="748" spans="1:8" s="28" customFormat="1" ht="18.75">
      <c r="A748" s="45" t="s">
        <v>194</v>
      </c>
      <c r="B748" s="60" t="s">
        <v>383</v>
      </c>
      <c r="C748" s="43"/>
      <c r="D748" s="43"/>
      <c r="E748" s="43"/>
      <c r="F748" s="44">
        <f>F749</f>
        <v>1126.2</v>
      </c>
      <c r="G748" s="44">
        <f>G749</f>
        <v>500</v>
      </c>
      <c r="H748" s="44">
        <f>H749</f>
        <v>500</v>
      </c>
    </row>
    <row r="749" spans="1:8" s="28" customFormat="1" ht="37.5">
      <c r="A749" s="45" t="s">
        <v>85</v>
      </c>
      <c r="B749" s="60" t="s">
        <v>383</v>
      </c>
      <c r="C749" s="43" t="s">
        <v>64</v>
      </c>
      <c r="D749" s="43" t="s">
        <v>65</v>
      </c>
      <c r="E749" s="43" t="s">
        <v>74</v>
      </c>
      <c r="F749" s="44">
        <v>1126.2</v>
      </c>
      <c r="G749" s="44">
        <v>500</v>
      </c>
      <c r="H749" s="44">
        <v>500</v>
      </c>
    </row>
    <row r="750" spans="1:8" s="28" customFormat="1" ht="18.75">
      <c r="A750" s="45" t="s">
        <v>654</v>
      </c>
      <c r="B750" s="60" t="s">
        <v>655</v>
      </c>
      <c r="C750" s="43"/>
      <c r="D750" s="43"/>
      <c r="E750" s="43"/>
      <c r="F750" s="44">
        <f>F751</f>
        <v>3000</v>
      </c>
      <c r="G750" s="44">
        <f>G751</f>
        <v>0</v>
      </c>
      <c r="H750" s="44">
        <f>H751</f>
        <v>0</v>
      </c>
    </row>
    <row r="751" spans="1:8" s="28" customFormat="1" ht="37.5">
      <c r="A751" s="45" t="s">
        <v>63</v>
      </c>
      <c r="B751" s="60" t="s">
        <v>655</v>
      </c>
      <c r="C751" s="43" t="s">
        <v>64</v>
      </c>
      <c r="D751" s="43" t="s">
        <v>65</v>
      </c>
      <c r="E751" s="43" t="s">
        <v>69</v>
      </c>
      <c r="F751" s="44">
        <f>1000+2000</f>
        <v>3000</v>
      </c>
      <c r="G751" s="44">
        <v>0</v>
      </c>
      <c r="H751" s="44">
        <v>0</v>
      </c>
    </row>
    <row r="752" spans="1:8" s="28" customFormat="1" ht="37.5">
      <c r="A752" s="45" t="s">
        <v>133</v>
      </c>
      <c r="B752" s="60" t="s">
        <v>767</v>
      </c>
      <c r="C752" s="43"/>
      <c r="D752" s="43"/>
      <c r="E752" s="43"/>
      <c r="F752" s="44">
        <f aca="true" t="shared" si="42" ref="F752:H753">F753</f>
        <v>102</v>
      </c>
      <c r="G752" s="44">
        <f t="shared" si="42"/>
        <v>0</v>
      </c>
      <c r="H752" s="44">
        <f t="shared" si="42"/>
        <v>0</v>
      </c>
    </row>
    <row r="753" spans="1:8" s="28" customFormat="1" ht="18.75">
      <c r="A753" s="45" t="s">
        <v>125</v>
      </c>
      <c r="B753" s="60" t="s">
        <v>768</v>
      </c>
      <c r="C753" s="43"/>
      <c r="D753" s="43"/>
      <c r="E753" s="43"/>
      <c r="F753" s="44">
        <f t="shared" si="42"/>
        <v>102</v>
      </c>
      <c r="G753" s="44">
        <f t="shared" si="42"/>
        <v>0</v>
      </c>
      <c r="H753" s="44">
        <f t="shared" si="42"/>
        <v>0</v>
      </c>
    </row>
    <row r="754" spans="1:8" s="28" customFormat="1" ht="37.5">
      <c r="A754" s="45" t="s">
        <v>113</v>
      </c>
      <c r="B754" s="60" t="s">
        <v>768</v>
      </c>
      <c r="C754" s="43" t="s">
        <v>114</v>
      </c>
      <c r="D754" s="43" t="s">
        <v>81</v>
      </c>
      <c r="E754" s="43" t="s">
        <v>76</v>
      </c>
      <c r="F754" s="44">
        <v>102</v>
      </c>
      <c r="G754" s="44">
        <v>0</v>
      </c>
      <c r="H754" s="44">
        <v>0</v>
      </c>
    </row>
    <row r="755" spans="1:8" s="28" customFormat="1" ht="62.25" customHeight="1">
      <c r="A755" s="93" t="s">
        <v>518</v>
      </c>
      <c r="B755" s="84" t="s">
        <v>386</v>
      </c>
      <c r="C755" s="43"/>
      <c r="D755" s="43"/>
      <c r="E755" s="43"/>
      <c r="F755" s="58">
        <f>F756</f>
        <v>29580.3</v>
      </c>
      <c r="G755" s="58">
        <f>G756</f>
        <v>7365.2</v>
      </c>
      <c r="H755" s="58">
        <f>H756</f>
        <v>7365.2</v>
      </c>
    </row>
    <row r="756" spans="1:8" s="28" customFormat="1" ht="35.25" customHeight="1">
      <c r="A756" s="45" t="s">
        <v>135</v>
      </c>
      <c r="B756" s="60" t="s">
        <v>387</v>
      </c>
      <c r="C756" s="43"/>
      <c r="D756" s="43"/>
      <c r="E756" s="43"/>
      <c r="F756" s="44">
        <f>F763+F761+F759+F757</f>
        <v>29580.3</v>
      </c>
      <c r="G756" s="44">
        <f>G763+G761+G759+G757</f>
        <v>7365.2</v>
      </c>
      <c r="H756" s="44">
        <f>H763+H761+H759+H757</f>
        <v>7365.2</v>
      </c>
    </row>
    <row r="757" spans="1:8" s="28" customFormat="1" ht="35.25" customHeight="1">
      <c r="A757" s="45" t="s">
        <v>613</v>
      </c>
      <c r="B757" s="60" t="s">
        <v>611</v>
      </c>
      <c r="C757" s="43"/>
      <c r="D757" s="43"/>
      <c r="E757" s="43"/>
      <c r="F757" s="44">
        <f>F758</f>
        <v>13843.9</v>
      </c>
      <c r="G757" s="44">
        <f>G758</f>
        <v>0</v>
      </c>
      <c r="H757" s="44">
        <f>H758</f>
        <v>0</v>
      </c>
    </row>
    <row r="758" spans="1:8" s="28" customFormat="1" ht="35.25" customHeight="1">
      <c r="A758" s="62" t="s">
        <v>63</v>
      </c>
      <c r="B758" s="60" t="s">
        <v>611</v>
      </c>
      <c r="C758" s="43" t="s">
        <v>64</v>
      </c>
      <c r="D758" s="43" t="s">
        <v>65</v>
      </c>
      <c r="E758" s="43" t="s">
        <v>76</v>
      </c>
      <c r="F758" s="44">
        <f>18095-4251.1</f>
        <v>13843.9</v>
      </c>
      <c r="G758" s="44">
        <v>0</v>
      </c>
      <c r="H758" s="44">
        <v>0</v>
      </c>
    </row>
    <row r="759" spans="1:8" s="28" customFormat="1" ht="35.25" customHeight="1">
      <c r="A759" s="45" t="s">
        <v>613</v>
      </c>
      <c r="B759" s="60" t="s">
        <v>612</v>
      </c>
      <c r="C759" s="43"/>
      <c r="D759" s="43"/>
      <c r="E759" s="43"/>
      <c r="F759" s="44">
        <f>F760</f>
        <v>20</v>
      </c>
      <c r="G759" s="44">
        <f>G760</f>
        <v>0</v>
      </c>
      <c r="H759" s="44">
        <f>H760</f>
        <v>0</v>
      </c>
    </row>
    <row r="760" spans="1:8" s="28" customFormat="1" ht="35.25" customHeight="1">
      <c r="A760" s="62" t="s">
        <v>63</v>
      </c>
      <c r="B760" s="60" t="s">
        <v>612</v>
      </c>
      <c r="C760" s="43" t="s">
        <v>64</v>
      </c>
      <c r="D760" s="43" t="s">
        <v>65</v>
      </c>
      <c r="E760" s="43" t="s">
        <v>76</v>
      </c>
      <c r="F760" s="44">
        <v>20</v>
      </c>
      <c r="G760" s="44">
        <v>0</v>
      </c>
      <c r="H760" s="44">
        <v>0</v>
      </c>
    </row>
    <row r="761" spans="1:8" s="28" customFormat="1" ht="35.25" customHeight="1">
      <c r="A761" s="45" t="s">
        <v>168</v>
      </c>
      <c r="B761" s="60" t="s">
        <v>388</v>
      </c>
      <c r="C761" s="43"/>
      <c r="D761" s="43"/>
      <c r="E761" s="43"/>
      <c r="F761" s="44">
        <f>F762</f>
        <v>12000</v>
      </c>
      <c r="G761" s="44">
        <f>G762</f>
        <v>2000</v>
      </c>
      <c r="H761" s="44">
        <f>H762</f>
        <v>2000</v>
      </c>
    </row>
    <row r="762" spans="1:8" s="28" customFormat="1" ht="38.25" customHeight="1">
      <c r="A762" s="59" t="s">
        <v>63</v>
      </c>
      <c r="B762" s="60" t="s">
        <v>388</v>
      </c>
      <c r="C762" s="43" t="s">
        <v>64</v>
      </c>
      <c r="D762" s="43" t="s">
        <v>65</v>
      </c>
      <c r="E762" s="43" t="s">
        <v>76</v>
      </c>
      <c r="F762" s="44">
        <v>12000</v>
      </c>
      <c r="G762" s="44">
        <v>2000</v>
      </c>
      <c r="H762" s="44">
        <v>2000</v>
      </c>
    </row>
    <row r="763" spans="1:8" s="28" customFormat="1" ht="30" customHeight="1">
      <c r="A763" s="45" t="s">
        <v>196</v>
      </c>
      <c r="B763" s="60" t="s">
        <v>389</v>
      </c>
      <c r="C763" s="43"/>
      <c r="D763" s="43"/>
      <c r="E763" s="43"/>
      <c r="F763" s="44">
        <f>F764</f>
        <v>3716.4</v>
      </c>
      <c r="G763" s="44">
        <f>G764</f>
        <v>5365.2</v>
      </c>
      <c r="H763" s="44">
        <f>H764</f>
        <v>5365.2</v>
      </c>
    </row>
    <row r="764" spans="1:8" s="28" customFormat="1" ht="35.25" customHeight="1">
      <c r="A764" s="59" t="s">
        <v>63</v>
      </c>
      <c r="B764" s="60" t="s">
        <v>389</v>
      </c>
      <c r="C764" s="43" t="s">
        <v>64</v>
      </c>
      <c r="D764" s="43" t="s">
        <v>65</v>
      </c>
      <c r="E764" s="43" t="s">
        <v>76</v>
      </c>
      <c r="F764" s="44">
        <v>3716.4</v>
      </c>
      <c r="G764" s="44">
        <v>5365.2</v>
      </c>
      <c r="H764" s="44">
        <v>5365.2</v>
      </c>
    </row>
    <row r="765" spans="1:8" s="28" customFormat="1" ht="48.75" customHeight="1">
      <c r="A765" s="103" t="s">
        <v>197</v>
      </c>
      <c r="B765" s="84" t="s">
        <v>390</v>
      </c>
      <c r="C765" s="43"/>
      <c r="D765" s="43"/>
      <c r="E765" s="43"/>
      <c r="F765" s="58">
        <f>F766+F793</f>
        <v>217117.6</v>
      </c>
      <c r="G765" s="58">
        <f>G766+G793</f>
        <v>13207.199999999999</v>
      </c>
      <c r="H765" s="58">
        <f>H766+H793</f>
        <v>13322.4</v>
      </c>
    </row>
    <row r="766" spans="1:8" s="28" customFormat="1" ht="38.25" customHeight="1">
      <c r="A766" s="45" t="s">
        <v>135</v>
      </c>
      <c r="B766" s="60" t="s">
        <v>391</v>
      </c>
      <c r="C766" s="43"/>
      <c r="D766" s="43"/>
      <c r="E766" s="43"/>
      <c r="F766" s="44">
        <f>F767+F771+F775+F779+F789+F785+F791+F787+F783+F769+F773+F777+F781</f>
        <v>85926.4</v>
      </c>
      <c r="G766" s="44">
        <f>G767+G771+G775+G779+G789+G785+G791+G787+G783+G769+G773+G777+G781</f>
        <v>13207.199999999999</v>
      </c>
      <c r="H766" s="44">
        <f>H767+H771+H775+H779+H789+H785+H791+H787+H783+H769+H773+H777+H781</f>
        <v>13322.4</v>
      </c>
    </row>
    <row r="767" spans="1:8" s="28" customFormat="1" ht="38.25" customHeight="1">
      <c r="A767" s="45" t="s">
        <v>773</v>
      </c>
      <c r="B767" s="60" t="s">
        <v>769</v>
      </c>
      <c r="C767" s="43"/>
      <c r="D767" s="43"/>
      <c r="E767" s="43"/>
      <c r="F767" s="44">
        <f>F768</f>
        <v>15785</v>
      </c>
      <c r="G767" s="44">
        <f>G768</f>
        <v>0</v>
      </c>
      <c r="H767" s="44">
        <f>H768</f>
        <v>0</v>
      </c>
    </row>
    <row r="768" spans="1:8" s="28" customFormat="1" ht="38.25" customHeight="1">
      <c r="A768" s="59" t="s">
        <v>63</v>
      </c>
      <c r="B768" s="60" t="s">
        <v>769</v>
      </c>
      <c r="C768" s="43" t="s">
        <v>64</v>
      </c>
      <c r="D768" s="43" t="s">
        <v>65</v>
      </c>
      <c r="E768" s="43" t="s">
        <v>74</v>
      </c>
      <c r="F768" s="44">
        <v>15785</v>
      </c>
      <c r="G768" s="44">
        <v>0</v>
      </c>
      <c r="H768" s="44">
        <v>0</v>
      </c>
    </row>
    <row r="769" spans="1:8" s="28" customFormat="1" ht="38.25" customHeight="1">
      <c r="A769" s="64" t="s">
        <v>782</v>
      </c>
      <c r="B769" s="60" t="s">
        <v>783</v>
      </c>
      <c r="C769" s="43"/>
      <c r="D769" s="43"/>
      <c r="E769" s="43"/>
      <c r="F769" s="44">
        <f>F770</f>
        <v>15</v>
      </c>
      <c r="G769" s="44">
        <f>G770</f>
        <v>0</v>
      </c>
      <c r="H769" s="44">
        <f>H770</f>
        <v>0</v>
      </c>
    </row>
    <row r="770" spans="1:8" s="28" customFormat="1" ht="38.25" customHeight="1">
      <c r="A770" s="64" t="s">
        <v>85</v>
      </c>
      <c r="B770" s="60" t="s">
        <v>783</v>
      </c>
      <c r="C770" s="43" t="s">
        <v>64</v>
      </c>
      <c r="D770" s="43" t="s">
        <v>65</v>
      </c>
      <c r="E770" s="43" t="s">
        <v>74</v>
      </c>
      <c r="F770" s="104">
        <v>15</v>
      </c>
      <c r="G770" s="44">
        <v>0</v>
      </c>
      <c r="H770" s="44">
        <v>0</v>
      </c>
    </row>
    <row r="771" spans="1:8" s="28" customFormat="1" ht="38.25" customHeight="1">
      <c r="A771" s="45" t="s">
        <v>774</v>
      </c>
      <c r="B771" s="60" t="s">
        <v>770</v>
      </c>
      <c r="C771" s="43"/>
      <c r="D771" s="43"/>
      <c r="E771" s="43"/>
      <c r="F771" s="44">
        <f>F772</f>
        <v>3835.3</v>
      </c>
      <c r="G771" s="44">
        <f>G772</f>
        <v>0</v>
      </c>
      <c r="H771" s="44">
        <f>H772</f>
        <v>0</v>
      </c>
    </row>
    <row r="772" spans="1:8" s="28" customFormat="1" ht="38.25" customHeight="1">
      <c r="A772" s="59" t="s">
        <v>63</v>
      </c>
      <c r="B772" s="60" t="s">
        <v>770</v>
      </c>
      <c r="C772" s="43" t="s">
        <v>64</v>
      </c>
      <c r="D772" s="43" t="s">
        <v>65</v>
      </c>
      <c r="E772" s="43" t="s">
        <v>74</v>
      </c>
      <c r="F772" s="44">
        <v>3835.3</v>
      </c>
      <c r="G772" s="44">
        <v>0</v>
      </c>
      <c r="H772" s="44">
        <v>0</v>
      </c>
    </row>
    <row r="773" spans="1:8" s="28" customFormat="1" ht="38.25" customHeight="1">
      <c r="A773" s="64" t="s">
        <v>780</v>
      </c>
      <c r="B773" s="60" t="s">
        <v>781</v>
      </c>
      <c r="C773" s="43"/>
      <c r="D773" s="43"/>
      <c r="E773" s="43"/>
      <c r="F773" s="44">
        <f>F774</f>
        <v>211.9</v>
      </c>
      <c r="G773" s="44">
        <f>G774</f>
        <v>0</v>
      </c>
      <c r="H773" s="44">
        <f>H774</f>
        <v>0</v>
      </c>
    </row>
    <row r="774" spans="1:8" s="28" customFormat="1" ht="38.25" customHeight="1">
      <c r="A774" s="64" t="s">
        <v>85</v>
      </c>
      <c r="B774" s="60" t="s">
        <v>781</v>
      </c>
      <c r="C774" s="43" t="s">
        <v>64</v>
      </c>
      <c r="D774" s="43" t="s">
        <v>65</v>
      </c>
      <c r="E774" s="43" t="s">
        <v>74</v>
      </c>
      <c r="F774" s="104">
        <v>211.9</v>
      </c>
      <c r="G774" s="44">
        <v>0</v>
      </c>
      <c r="H774" s="44">
        <v>0</v>
      </c>
    </row>
    <row r="775" spans="1:8" s="28" customFormat="1" ht="38.25" customHeight="1">
      <c r="A775" s="45" t="s">
        <v>775</v>
      </c>
      <c r="B775" s="60" t="s">
        <v>771</v>
      </c>
      <c r="C775" s="43"/>
      <c r="D775" s="43"/>
      <c r="E775" s="43"/>
      <c r="F775" s="44">
        <f>F776</f>
        <v>1176</v>
      </c>
      <c r="G775" s="44">
        <f>G776</f>
        <v>0</v>
      </c>
      <c r="H775" s="44">
        <f>H776</f>
        <v>0</v>
      </c>
    </row>
    <row r="776" spans="1:8" s="28" customFormat="1" ht="38.25" customHeight="1">
      <c r="A776" s="59" t="s">
        <v>63</v>
      </c>
      <c r="B776" s="60" t="s">
        <v>771</v>
      </c>
      <c r="C776" s="43" t="s">
        <v>64</v>
      </c>
      <c r="D776" s="43" t="s">
        <v>65</v>
      </c>
      <c r="E776" s="43" t="s">
        <v>74</v>
      </c>
      <c r="F776" s="44">
        <v>1176</v>
      </c>
      <c r="G776" s="44">
        <v>0</v>
      </c>
      <c r="H776" s="44">
        <v>0</v>
      </c>
    </row>
    <row r="777" spans="1:8" s="28" customFormat="1" ht="38.25" customHeight="1">
      <c r="A777" s="64" t="s">
        <v>784</v>
      </c>
      <c r="B777" s="60" t="s">
        <v>785</v>
      </c>
      <c r="C777" s="43"/>
      <c r="D777" s="43"/>
      <c r="E777" s="43"/>
      <c r="F777" s="44">
        <f>F778</f>
        <v>24</v>
      </c>
      <c r="G777" s="44"/>
      <c r="H777" s="44"/>
    </row>
    <row r="778" spans="1:8" s="28" customFormat="1" ht="38.25" customHeight="1">
      <c r="A778" s="64" t="s">
        <v>85</v>
      </c>
      <c r="B778" s="60" t="s">
        <v>785</v>
      </c>
      <c r="C778" s="43" t="s">
        <v>64</v>
      </c>
      <c r="D778" s="43" t="s">
        <v>65</v>
      </c>
      <c r="E778" s="43" t="s">
        <v>74</v>
      </c>
      <c r="F778" s="104">
        <v>24</v>
      </c>
      <c r="G778" s="44"/>
      <c r="H778" s="44"/>
    </row>
    <row r="779" spans="1:8" s="28" customFormat="1" ht="38.25" customHeight="1">
      <c r="A779" s="45" t="s">
        <v>776</v>
      </c>
      <c r="B779" s="60" t="s">
        <v>772</v>
      </c>
      <c r="C779" s="43"/>
      <c r="D779" s="43"/>
      <c r="E779" s="43"/>
      <c r="F779" s="44">
        <f>F780</f>
        <v>4970</v>
      </c>
      <c r="G779" s="44">
        <f>G780</f>
        <v>0</v>
      </c>
      <c r="H779" s="44">
        <f>H780</f>
        <v>0</v>
      </c>
    </row>
    <row r="780" spans="1:8" s="28" customFormat="1" ht="38.25" customHeight="1">
      <c r="A780" s="59" t="s">
        <v>63</v>
      </c>
      <c r="B780" s="60" t="s">
        <v>772</v>
      </c>
      <c r="C780" s="43" t="s">
        <v>64</v>
      </c>
      <c r="D780" s="43" t="s">
        <v>65</v>
      </c>
      <c r="E780" s="43" t="s">
        <v>74</v>
      </c>
      <c r="F780" s="44">
        <v>4970</v>
      </c>
      <c r="G780" s="44">
        <v>0</v>
      </c>
      <c r="H780" s="44">
        <v>0</v>
      </c>
    </row>
    <row r="781" spans="1:8" s="28" customFormat="1" ht="66" customHeight="1">
      <c r="A781" s="64" t="s">
        <v>787</v>
      </c>
      <c r="B781" s="60" t="s">
        <v>786</v>
      </c>
      <c r="C781" s="43"/>
      <c r="D781" s="43"/>
      <c r="E781" s="43"/>
      <c r="F781" s="44">
        <f>F782</f>
        <v>30</v>
      </c>
      <c r="G781" s="44">
        <f>G782</f>
        <v>0</v>
      </c>
      <c r="H781" s="44">
        <f>H782</f>
        <v>0</v>
      </c>
    </row>
    <row r="782" spans="1:8" s="28" customFormat="1" ht="38.25" customHeight="1">
      <c r="A782" s="64" t="s">
        <v>85</v>
      </c>
      <c r="B782" s="60" t="s">
        <v>786</v>
      </c>
      <c r="C782" s="43" t="s">
        <v>64</v>
      </c>
      <c r="D782" s="43" t="s">
        <v>65</v>
      </c>
      <c r="E782" s="43" t="s">
        <v>74</v>
      </c>
      <c r="F782" s="104">
        <v>30</v>
      </c>
      <c r="G782" s="44">
        <v>0</v>
      </c>
      <c r="H782" s="44">
        <v>0</v>
      </c>
    </row>
    <row r="783" spans="1:8" s="28" customFormat="1" ht="38.25" customHeight="1">
      <c r="A783" s="45" t="s">
        <v>658</v>
      </c>
      <c r="B783" s="60" t="s">
        <v>659</v>
      </c>
      <c r="C783" s="43"/>
      <c r="D783" s="43"/>
      <c r="E783" s="43"/>
      <c r="F783" s="44">
        <f>F784</f>
        <v>51901.1</v>
      </c>
      <c r="G783" s="44">
        <f>G784</f>
        <v>0</v>
      </c>
      <c r="H783" s="44">
        <f>H784</f>
        <v>0</v>
      </c>
    </row>
    <row r="784" spans="1:8" s="28" customFormat="1" ht="38.25" customHeight="1">
      <c r="A784" s="59" t="s">
        <v>63</v>
      </c>
      <c r="B784" s="60" t="s">
        <v>659</v>
      </c>
      <c r="C784" s="43" t="s">
        <v>64</v>
      </c>
      <c r="D784" s="43" t="s">
        <v>65</v>
      </c>
      <c r="E784" s="43" t="s">
        <v>74</v>
      </c>
      <c r="F784" s="44">
        <v>51901.1</v>
      </c>
      <c r="G784" s="44">
        <v>0</v>
      </c>
      <c r="H784" s="44">
        <v>0</v>
      </c>
    </row>
    <row r="785" spans="1:8" s="28" customFormat="1" ht="26.25" customHeight="1">
      <c r="A785" s="45" t="s">
        <v>75</v>
      </c>
      <c r="B785" s="60" t="s">
        <v>392</v>
      </c>
      <c r="C785" s="43"/>
      <c r="D785" s="43"/>
      <c r="E785" s="43"/>
      <c r="F785" s="44">
        <f>F786</f>
        <v>114.4</v>
      </c>
      <c r="G785" s="44">
        <f>G786</f>
        <v>664.4</v>
      </c>
      <c r="H785" s="44">
        <f>H786</f>
        <v>702.4</v>
      </c>
    </row>
    <row r="786" spans="1:8" s="28" customFormat="1" ht="38.25" customHeight="1">
      <c r="A786" s="59" t="s">
        <v>63</v>
      </c>
      <c r="B786" s="60" t="s">
        <v>392</v>
      </c>
      <c r="C786" s="43" t="s">
        <v>64</v>
      </c>
      <c r="D786" s="43" t="s">
        <v>65</v>
      </c>
      <c r="E786" s="43" t="s">
        <v>74</v>
      </c>
      <c r="F786" s="44">
        <v>114.4</v>
      </c>
      <c r="G786" s="44">
        <v>664.4</v>
      </c>
      <c r="H786" s="44">
        <v>702.4</v>
      </c>
    </row>
    <row r="787" spans="1:8" s="28" customFormat="1" ht="38.25" customHeight="1">
      <c r="A787" s="59" t="s">
        <v>575</v>
      </c>
      <c r="B787" s="60" t="s">
        <v>576</v>
      </c>
      <c r="C787" s="43"/>
      <c r="D787" s="43"/>
      <c r="E787" s="43"/>
      <c r="F787" s="44">
        <f>F788</f>
        <v>0</v>
      </c>
      <c r="G787" s="44">
        <f>G788</f>
        <v>2000</v>
      </c>
      <c r="H787" s="44">
        <f>H788</f>
        <v>2000</v>
      </c>
    </row>
    <row r="788" spans="1:8" s="28" customFormat="1" ht="38.25" customHeight="1">
      <c r="A788" s="59" t="s">
        <v>63</v>
      </c>
      <c r="B788" s="60" t="s">
        <v>576</v>
      </c>
      <c r="C788" s="43" t="s">
        <v>64</v>
      </c>
      <c r="D788" s="43" t="s">
        <v>65</v>
      </c>
      <c r="E788" s="43" t="s">
        <v>74</v>
      </c>
      <c r="F788" s="44">
        <v>0</v>
      </c>
      <c r="G788" s="44">
        <v>2000</v>
      </c>
      <c r="H788" s="44">
        <v>2000</v>
      </c>
    </row>
    <row r="789" spans="1:8" s="28" customFormat="1" ht="24.75" customHeight="1">
      <c r="A789" s="45" t="s">
        <v>198</v>
      </c>
      <c r="B789" s="60" t="s">
        <v>393</v>
      </c>
      <c r="C789" s="43"/>
      <c r="D789" s="43"/>
      <c r="E789" s="43"/>
      <c r="F789" s="44">
        <f>F790</f>
        <v>6381.6</v>
      </c>
      <c r="G789" s="44">
        <f>G790</f>
        <v>9000</v>
      </c>
      <c r="H789" s="44">
        <f>H790</f>
        <v>9000</v>
      </c>
    </row>
    <row r="790" spans="1:8" s="28" customFormat="1" ht="38.25" customHeight="1">
      <c r="A790" s="59" t="s">
        <v>63</v>
      </c>
      <c r="B790" s="60" t="s">
        <v>393</v>
      </c>
      <c r="C790" s="43" t="s">
        <v>64</v>
      </c>
      <c r="D790" s="43" t="s">
        <v>65</v>
      </c>
      <c r="E790" s="43" t="s">
        <v>74</v>
      </c>
      <c r="F790" s="44">
        <v>6381.6</v>
      </c>
      <c r="G790" s="44">
        <v>9000</v>
      </c>
      <c r="H790" s="44">
        <v>9000</v>
      </c>
    </row>
    <row r="791" spans="1:8" s="28" customFormat="1" ht="22.5" customHeight="1">
      <c r="A791" s="59" t="s">
        <v>199</v>
      </c>
      <c r="B791" s="60" t="s">
        <v>394</v>
      </c>
      <c r="C791" s="43"/>
      <c r="D791" s="43"/>
      <c r="E791" s="43"/>
      <c r="F791" s="44">
        <f>F792</f>
        <v>1482.1</v>
      </c>
      <c r="G791" s="44">
        <f>G792</f>
        <v>1542.8</v>
      </c>
      <c r="H791" s="44">
        <f>H792</f>
        <v>1620</v>
      </c>
    </row>
    <row r="792" spans="1:8" s="28" customFormat="1" ht="38.25" customHeight="1">
      <c r="A792" s="59" t="s">
        <v>63</v>
      </c>
      <c r="B792" s="60" t="s">
        <v>394</v>
      </c>
      <c r="C792" s="43" t="s">
        <v>64</v>
      </c>
      <c r="D792" s="43" t="s">
        <v>65</v>
      </c>
      <c r="E792" s="43" t="s">
        <v>74</v>
      </c>
      <c r="F792" s="44">
        <v>1482.1</v>
      </c>
      <c r="G792" s="44">
        <v>1542.8</v>
      </c>
      <c r="H792" s="44">
        <v>1620</v>
      </c>
    </row>
    <row r="793" spans="1:8" s="28" customFormat="1" ht="38.25" customHeight="1">
      <c r="A793" s="59" t="s">
        <v>77</v>
      </c>
      <c r="B793" s="60" t="s">
        <v>644</v>
      </c>
      <c r="C793" s="105"/>
      <c r="D793" s="105"/>
      <c r="E793" s="105"/>
      <c r="F793" s="44">
        <f aca="true" t="shared" si="43" ref="F793:H794">F794</f>
        <v>131191.2</v>
      </c>
      <c r="G793" s="44">
        <f t="shared" si="43"/>
        <v>0</v>
      </c>
      <c r="H793" s="44">
        <f t="shared" si="43"/>
        <v>0</v>
      </c>
    </row>
    <row r="794" spans="1:8" s="28" customFormat="1" ht="33" customHeight="1">
      <c r="A794" s="59" t="s">
        <v>649</v>
      </c>
      <c r="B794" s="60" t="s">
        <v>645</v>
      </c>
      <c r="C794" s="43"/>
      <c r="D794" s="43"/>
      <c r="E794" s="43"/>
      <c r="F794" s="44">
        <f t="shared" si="43"/>
        <v>131191.2</v>
      </c>
      <c r="G794" s="44">
        <f t="shared" si="43"/>
        <v>0</v>
      </c>
      <c r="H794" s="44">
        <f t="shared" si="43"/>
        <v>0</v>
      </c>
    </row>
    <row r="795" spans="1:8" s="28" customFormat="1" ht="38.25" customHeight="1">
      <c r="A795" s="59" t="s">
        <v>78</v>
      </c>
      <c r="B795" s="60" t="s">
        <v>645</v>
      </c>
      <c r="C795" s="43" t="s">
        <v>79</v>
      </c>
      <c r="D795" s="43" t="s">
        <v>65</v>
      </c>
      <c r="E795" s="43" t="s">
        <v>74</v>
      </c>
      <c r="F795" s="44">
        <v>131191.2</v>
      </c>
      <c r="G795" s="44">
        <v>0</v>
      </c>
      <c r="H795" s="44">
        <v>0</v>
      </c>
    </row>
    <row r="796" spans="1:8" s="28" customFormat="1" ht="38.25" customHeight="1">
      <c r="A796" s="103" t="s">
        <v>200</v>
      </c>
      <c r="B796" s="84" t="s">
        <v>395</v>
      </c>
      <c r="C796" s="43"/>
      <c r="D796" s="43"/>
      <c r="E796" s="43"/>
      <c r="F796" s="58">
        <f>F805+F800+F797+F812</f>
        <v>256084.4</v>
      </c>
      <c r="G796" s="58">
        <f>G805+G800+G797+G812</f>
        <v>480491.6</v>
      </c>
      <c r="H796" s="58">
        <f>H805+H800+H797+H812</f>
        <v>41489.6</v>
      </c>
    </row>
    <row r="797" spans="1:8" s="28" customFormat="1" ht="48" customHeight="1">
      <c r="A797" s="106" t="s">
        <v>135</v>
      </c>
      <c r="B797" s="60" t="s">
        <v>396</v>
      </c>
      <c r="C797" s="43"/>
      <c r="D797" s="43"/>
      <c r="E797" s="43"/>
      <c r="F797" s="44">
        <f>F799+F798</f>
        <v>2560.3</v>
      </c>
      <c r="G797" s="44">
        <f>G799+G798</f>
        <v>975</v>
      </c>
      <c r="H797" s="44">
        <f>H799+H798</f>
        <v>975</v>
      </c>
    </row>
    <row r="798" spans="1:8" s="28" customFormat="1" ht="44.25" customHeight="1">
      <c r="A798" s="46" t="s">
        <v>63</v>
      </c>
      <c r="B798" s="60" t="s">
        <v>396</v>
      </c>
      <c r="C798" s="43" t="s">
        <v>64</v>
      </c>
      <c r="D798" s="43" t="s">
        <v>65</v>
      </c>
      <c r="E798" s="43" t="s">
        <v>76</v>
      </c>
      <c r="F798" s="44">
        <v>1207.1</v>
      </c>
      <c r="G798" s="44">
        <v>0</v>
      </c>
      <c r="H798" s="44">
        <v>0</v>
      </c>
    </row>
    <row r="799" spans="1:8" s="28" customFormat="1" ht="39.75" customHeight="1">
      <c r="A799" s="46" t="s">
        <v>63</v>
      </c>
      <c r="B799" s="60" t="s">
        <v>396</v>
      </c>
      <c r="C799" s="43" t="s">
        <v>64</v>
      </c>
      <c r="D799" s="43" t="s">
        <v>65</v>
      </c>
      <c r="E799" s="43" t="s">
        <v>65</v>
      </c>
      <c r="F799" s="44">
        <v>1353.2</v>
      </c>
      <c r="G799" s="44">
        <v>975</v>
      </c>
      <c r="H799" s="44">
        <v>975</v>
      </c>
    </row>
    <row r="800" spans="1:8" s="28" customFormat="1" ht="33" customHeight="1">
      <c r="A800" s="46" t="s">
        <v>133</v>
      </c>
      <c r="B800" s="60" t="s">
        <v>777</v>
      </c>
      <c r="C800" s="43"/>
      <c r="D800" s="43"/>
      <c r="E800" s="43"/>
      <c r="F800" s="44">
        <f>F801+F803</f>
        <v>17162.1</v>
      </c>
      <c r="G800" s="44">
        <f>G801+G803</f>
        <v>0</v>
      </c>
      <c r="H800" s="44">
        <f>H801+H803</f>
        <v>0</v>
      </c>
    </row>
    <row r="801" spans="1:8" s="28" customFormat="1" ht="51.75" customHeight="1">
      <c r="A801" s="46" t="s">
        <v>679</v>
      </c>
      <c r="B801" s="60" t="s">
        <v>778</v>
      </c>
      <c r="C801" s="43"/>
      <c r="D801" s="43"/>
      <c r="E801" s="43"/>
      <c r="F801" s="44">
        <f aca="true" t="shared" si="44" ref="F801:H803">F802</f>
        <v>4308.5</v>
      </c>
      <c r="G801" s="44">
        <f t="shared" si="44"/>
        <v>0</v>
      </c>
      <c r="H801" s="44">
        <f t="shared" si="44"/>
        <v>0</v>
      </c>
    </row>
    <row r="802" spans="1:8" s="28" customFormat="1" ht="51.75" customHeight="1">
      <c r="A802" s="45" t="s">
        <v>113</v>
      </c>
      <c r="B802" s="60" t="s">
        <v>778</v>
      </c>
      <c r="C802" s="43" t="s">
        <v>114</v>
      </c>
      <c r="D802" s="43" t="s">
        <v>65</v>
      </c>
      <c r="E802" s="43" t="s">
        <v>65</v>
      </c>
      <c r="F802" s="44">
        <v>4308.5</v>
      </c>
      <c r="G802" s="44">
        <v>0</v>
      </c>
      <c r="H802" s="44">
        <v>0</v>
      </c>
    </row>
    <row r="803" spans="1:8" s="28" customFormat="1" ht="33" customHeight="1">
      <c r="A803" s="46" t="s">
        <v>832</v>
      </c>
      <c r="B803" s="60" t="s">
        <v>831</v>
      </c>
      <c r="C803" s="43"/>
      <c r="D803" s="43"/>
      <c r="E803" s="43"/>
      <c r="F803" s="44">
        <f t="shared" si="44"/>
        <v>12853.6</v>
      </c>
      <c r="G803" s="44">
        <f t="shared" si="44"/>
        <v>0</v>
      </c>
      <c r="H803" s="44">
        <f t="shared" si="44"/>
        <v>0</v>
      </c>
    </row>
    <row r="804" spans="1:8" s="28" customFormat="1" ht="42" customHeight="1">
      <c r="A804" s="45" t="s">
        <v>113</v>
      </c>
      <c r="B804" s="60" t="s">
        <v>831</v>
      </c>
      <c r="C804" s="43" t="s">
        <v>114</v>
      </c>
      <c r="D804" s="43" t="s">
        <v>65</v>
      </c>
      <c r="E804" s="43" t="s">
        <v>76</v>
      </c>
      <c r="F804" s="44">
        <v>12853.6</v>
      </c>
      <c r="G804" s="44">
        <v>0</v>
      </c>
      <c r="H804" s="44">
        <v>0</v>
      </c>
    </row>
    <row r="805" spans="1:8" s="28" customFormat="1" ht="26.25" customHeight="1">
      <c r="A805" s="45" t="s">
        <v>77</v>
      </c>
      <c r="B805" s="60" t="s">
        <v>397</v>
      </c>
      <c r="C805" s="43"/>
      <c r="D805" s="43"/>
      <c r="E805" s="43"/>
      <c r="F805" s="44">
        <f>F808+F810+F806</f>
        <v>0</v>
      </c>
      <c r="G805" s="44">
        <f>G808+G810+G806</f>
        <v>40514.6</v>
      </c>
      <c r="H805" s="44">
        <f>H808+H810+H806</f>
        <v>40514.6</v>
      </c>
    </row>
    <row r="806" spans="1:8" s="28" customFormat="1" ht="24" customHeight="1">
      <c r="A806" s="45" t="s">
        <v>90</v>
      </c>
      <c r="B806" s="60" t="s">
        <v>398</v>
      </c>
      <c r="C806" s="43"/>
      <c r="D806" s="43"/>
      <c r="E806" s="43"/>
      <c r="F806" s="44">
        <f>F807</f>
        <v>0</v>
      </c>
      <c r="G806" s="44">
        <f>G807</f>
        <v>17023.8</v>
      </c>
      <c r="H806" s="44">
        <f>H807</f>
        <v>17023.8</v>
      </c>
    </row>
    <row r="807" spans="1:8" s="28" customFormat="1" ht="38.25" customHeight="1">
      <c r="A807" s="45" t="s">
        <v>78</v>
      </c>
      <c r="B807" s="60" t="s">
        <v>398</v>
      </c>
      <c r="C807" s="43" t="s">
        <v>79</v>
      </c>
      <c r="D807" s="43" t="s">
        <v>65</v>
      </c>
      <c r="E807" s="43" t="s">
        <v>65</v>
      </c>
      <c r="F807" s="44"/>
      <c r="G807" s="44">
        <v>17023.8</v>
      </c>
      <c r="H807" s="44">
        <v>17023.8</v>
      </c>
    </row>
    <row r="808" spans="1:8" s="28" customFormat="1" ht="99.75" customHeight="1">
      <c r="A808" s="45" t="s">
        <v>215</v>
      </c>
      <c r="B808" s="60" t="s">
        <v>522</v>
      </c>
      <c r="C808" s="43"/>
      <c r="D808" s="43"/>
      <c r="E808" s="43"/>
      <c r="F808" s="44">
        <f>F809</f>
        <v>0</v>
      </c>
      <c r="G808" s="44">
        <f>G809</f>
        <v>23255.8</v>
      </c>
      <c r="H808" s="44">
        <f>H809</f>
        <v>23255.8</v>
      </c>
    </row>
    <row r="809" spans="1:8" s="28" customFormat="1" ht="41.25" customHeight="1">
      <c r="A809" s="45" t="s">
        <v>78</v>
      </c>
      <c r="B809" s="60" t="s">
        <v>522</v>
      </c>
      <c r="C809" s="43" t="s">
        <v>79</v>
      </c>
      <c r="D809" s="43" t="s">
        <v>65</v>
      </c>
      <c r="E809" s="43" t="s">
        <v>76</v>
      </c>
      <c r="F809" s="44">
        <v>0</v>
      </c>
      <c r="G809" s="44">
        <v>23255.8</v>
      </c>
      <c r="H809" s="44">
        <v>23255.8</v>
      </c>
    </row>
    <row r="810" spans="1:8" s="28" customFormat="1" ht="93.75">
      <c r="A810" s="45" t="s">
        <v>215</v>
      </c>
      <c r="B810" s="60" t="s">
        <v>523</v>
      </c>
      <c r="C810" s="43"/>
      <c r="D810" s="43"/>
      <c r="E810" s="43"/>
      <c r="F810" s="44">
        <f>F811</f>
        <v>0</v>
      </c>
      <c r="G810" s="44">
        <f>G811</f>
        <v>235</v>
      </c>
      <c r="H810" s="44">
        <f>H811</f>
        <v>235</v>
      </c>
    </row>
    <row r="811" spans="1:8" s="28" customFormat="1" ht="38.25" customHeight="1">
      <c r="A811" s="45" t="s">
        <v>78</v>
      </c>
      <c r="B811" s="60" t="s">
        <v>523</v>
      </c>
      <c r="C811" s="43" t="s">
        <v>79</v>
      </c>
      <c r="D811" s="43" t="s">
        <v>65</v>
      </c>
      <c r="E811" s="43" t="s">
        <v>76</v>
      </c>
      <c r="F811" s="44">
        <v>0</v>
      </c>
      <c r="G811" s="44">
        <v>235</v>
      </c>
      <c r="H811" s="44">
        <v>235</v>
      </c>
    </row>
    <row r="812" spans="1:8" s="28" customFormat="1" ht="56.25">
      <c r="A812" s="45" t="s">
        <v>170</v>
      </c>
      <c r="B812" s="60" t="s">
        <v>842</v>
      </c>
      <c r="C812" s="43"/>
      <c r="D812" s="43"/>
      <c r="E812" s="43"/>
      <c r="F812" s="44">
        <f aca="true" t="shared" si="45" ref="F812:H814">F813</f>
        <v>236362</v>
      </c>
      <c r="G812" s="44">
        <f t="shared" si="45"/>
        <v>439002</v>
      </c>
      <c r="H812" s="44">
        <f t="shared" si="45"/>
        <v>0</v>
      </c>
    </row>
    <row r="813" spans="1:8" s="28" customFormat="1" ht="92.25" customHeight="1">
      <c r="A813" s="45" t="s">
        <v>841</v>
      </c>
      <c r="B813" s="60" t="s">
        <v>843</v>
      </c>
      <c r="C813" s="43"/>
      <c r="D813" s="43"/>
      <c r="E813" s="43"/>
      <c r="F813" s="44">
        <f>F814+F816</f>
        <v>236362</v>
      </c>
      <c r="G813" s="44">
        <f>G814+G816</f>
        <v>439002</v>
      </c>
      <c r="H813" s="44">
        <f>H814+H816</f>
        <v>0</v>
      </c>
    </row>
    <row r="814" spans="1:8" s="28" customFormat="1" ht="58.5" customHeight="1">
      <c r="A814" s="45" t="s">
        <v>840</v>
      </c>
      <c r="B814" s="60" t="s">
        <v>844</v>
      </c>
      <c r="C814" s="43"/>
      <c r="D814" s="43"/>
      <c r="E814" s="43"/>
      <c r="F814" s="44">
        <f t="shared" si="45"/>
        <v>236362</v>
      </c>
      <c r="G814" s="44">
        <f t="shared" si="45"/>
        <v>438958</v>
      </c>
      <c r="H814" s="44">
        <f t="shared" si="45"/>
        <v>0</v>
      </c>
    </row>
    <row r="815" spans="1:8" s="28" customFormat="1" ht="29.25" customHeight="1">
      <c r="A815" s="45" t="s">
        <v>111</v>
      </c>
      <c r="B815" s="60" t="s">
        <v>844</v>
      </c>
      <c r="C815" s="60" t="s">
        <v>112</v>
      </c>
      <c r="D815" s="43" t="s">
        <v>65</v>
      </c>
      <c r="E815" s="43" t="s">
        <v>76</v>
      </c>
      <c r="F815" s="44">
        <v>236362</v>
      </c>
      <c r="G815" s="44">
        <v>438958</v>
      </c>
      <c r="H815" s="82">
        <v>0</v>
      </c>
    </row>
    <row r="816" spans="1:8" s="28" customFormat="1" ht="56.25">
      <c r="A816" s="45" t="s">
        <v>840</v>
      </c>
      <c r="B816" s="60" t="s">
        <v>845</v>
      </c>
      <c r="C816" s="43"/>
      <c r="D816" s="43"/>
      <c r="E816" s="43"/>
      <c r="F816" s="82">
        <f>F817</f>
        <v>0</v>
      </c>
      <c r="G816" s="44">
        <f>G817</f>
        <v>44</v>
      </c>
      <c r="H816" s="82">
        <f>H817</f>
        <v>0</v>
      </c>
    </row>
    <row r="817" spans="1:8" s="28" customFormat="1" ht="28.5" customHeight="1">
      <c r="A817" s="45" t="s">
        <v>111</v>
      </c>
      <c r="B817" s="60" t="s">
        <v>845</v>
      </c>
      <c r="C817" s="60" t="s">
        <v>112</v>
      </c>
      <c r="D817" s="43" t="s">
        <v>65</v>
      </c>
      <c r="E817" s="43" t="s">
        <v>76</v>
      </c>
      <c r="F817" s="82">
        <v>0</v>
      </c>
      <c r="G817" s="44">
        <v>44</v>
      </c>
      <c r="H817" s="82">
        <v>0</v>
      </c>
    </row>
    <row r="818" spans="1:8" s="28" customFormat="1" ht="87" customHeight="1">
      <c r="A818" s="92" t="s">
        <v>209</v>
      </c>
      <c r="B818" s="84" t="s">
        <v>399</v>
      </c>
      <c r="C818" s="43"/>
      <c r="D818" s="43"/>
      <c r="E818" s="43"/>
      <c r="F818" s="58">
        <f>F819</f>
        <v>41747.4</v>
      </c>
      <c r="G818" s="58">
        <f>G819</f>
        <v>42507.200000000004</v>
      </c>
      <c r="H818" s="58">
        <f>H819</f>
        <v>42507.200000000004</v>
      </c>
    </row>
    <row r="819" spans="1:8" s="28" customFormat="1" ht="42.75" customHeight="1">
      <c r="A819" s="46" t="s">
        <v>115</v>
      </c>
      <c r="B819" s="60" t="s">
        <v>400</v>
      </c>
      <c r="C819" s="43"/>
      <c r="D819" s="43"/>
      <c r="E819" s="43"/>
      <c r="F819" s="44">
        <f>F820+F821+F822</f>
        <v>41747.4</v>
      </c>
      <c r="G819" s="44">
        <f>G820+G821+G822</f>
        <v>42507.200000000004</v>
      </c>
      <c r="H819" s="44">
        <f>H820+H821+H822</f>
        <v>42507.200000000004</v>
      </c>
    </row>
    <row r="820" spans="1:8" s="28" customFormat="1" ht="87" customHeight="1">
      <c r="A820" s="45" t="s">
        <v>116</v>
      </c>
      <c r="B820" s="60" t="s">
        <v>400</v>
      </c>
      <c r="C820" s="43" t="s">
        <v>117</v>
      </c>
      <c r="D820" s="43" t="s">
        <v>65</v>
      </c>
      <c r="E820" s="43" t="s">
        <v>65</v>
      </c>
      <c r="F820" s="44">
        <v>34058.8</v>
      </c>
      <c r="G820" s="44">
        <v>37232.9</v>
      </c>
      <c r="H820" s="44">
        <v>37232.9</v>
      </c>
    </row>
    <row r="821" spans="1:8" s="28" customFormat="1" ht="48.75" customHeight="1">
      <c r="A821" s="45" t="s">
        <v>85</v>
      </c>
      <c r="B821" s="60" t="s">
        <v>400</v>
      </c>
      <c r="C821" s="43" t="s">
        <v>64</v>
      </c>
      <c r="D821" s="43" t="s">
        <v>65</v>
      </c>
      <c r="E821" s="43" t="s">
        <v>65</v>
      </c>
      <c r="F821" s="44">
        <v>7257.2</v>
      </c>
      <c r="G821" s="44">
        <v>4842.9</v>
      </c>
      <c r="H821" s="44">
        <v>4842.9</v>
      </c>
    </row>
    <row r="822" spans="1:8" s="28" customFormat="1" ht="36" customHeight="1">
      <c r="A822" s="45" t="s">
        <v>111</v>
      </c>
      <c r="B822" s="60" t="s">
        <v>400</v>
      </c>
      <c r="C822" s="43" t="s">
        <v>112</v>
      </c>
      <c r="D822" s="43" t="s">
        <v>65</v>
      </c>
      <c r="E822" s="43" t="s">
        <v>65</v>
      </c>
      <c r="F822" s="44">
        <v>431.4</v>
      </c>
      <c r="G822" s="44">
        <v>431.4</v>
      </c>
      <c r="H822" s="44">
        <v>431.4</v>
      </c>
    </row>
    <row r="823" spans="1:8" s="28" customFormat="1" ht="63" customHeight="1">
      <c r="A823" s="92" t="s">
        <v>203</v>
      </c>
      <c r="B823" s="107" t="s">
        <v>480</v>
      </c>
      <c r="C823" s="57"/>
      <c r="D823" s="57"/>
      <c r="E823" s="57"/>
      <c r="F823" s="98">
        <f aca="true" t="shared" si="46" ref="F823:H827">F824</f>
        <v>8704.800000000001</v>
      </c>
      <c r="G823" s="98">
        <f t="shared" si="46"/>
        <v>25491.5</v>
      </c>
      <c r="H823" s="98">
        <f t="shared" si="46"/>
        <v>26245.4</v>
      </c>
    </row>
    <row r="824" spans="1:8" s="28" customFormat="1" ht="36" customHeight="1">
      <c r="A824" s="45" t="s">
        <v>147</v>
      </c>
      <c r="B824" s="60" t="s">
        <v>481</v>
      </c>
      <c r="C824" s="43"/>
      <c r="D824" s="43"/>
      <c r="E824" s="43"/>
      <c r="F824" s="99">
        <f>F827+F825</f>
        <v>8704.800000000001</v>
      </c>
      <c r="G824" s="99">
        <f>G827+G825</f>
        <v>25491.5</v>
      </c>
      <c r="H824" s="99">
        <f>H827+H825</f>
        <v>26245.4</v>
      </c>
    </row>
    <row r="825" spans="1:8" s="28" customFormat="1" ht="56.25">
      <c r="A825" s="45" t="s">
        <v>834</v>
      </c>
      <c r="B825" s="60" t="s">
        <v>833</v>
      </c>
      <c r="C825" s="43"/>
      <c r="D825" s="43"/>
      <c r="E825" s="43"/>
      <c r="F825" s="99">
        <f t="shared" si="46"/>
        <v>146.7</v>
      </c>
      <c r="G825" s="99">
        <f t="shared" si="46"/>
        <v>0</v>
      </c>
      <c r="H825" s="99">
        <f t="shared" si="46"/>
        <v>0</v>
      </c>
    </row>
    <row r="826" spans="1:8" s="28" customFormat="1" ht="36" customHeight="1">
      <c r="A826" s="45" t="s">
        <v>71</v>
      </c>
      <c r="B826" s="60" t="s">
        <v>833</v>
      </c>
      <c r="C826" s="43" t="s">
        <v>72</v>
      </c>
      <c r="D826" s="43" t="s">
        <v>73</v>
      </c>
      <c r="E826" s="43" t="s">
        <v>67</v>
      </c>
      <c r="F826" s="99">
        <v>146.7</v>
      </c>
      <c r="G826" s="99">
        <v>0</v>
      </c>
      <c r="H826" s="99">
        <v>0</v>
      </c>
    </row>
    <row r="827" spans="1:8" s="28" customFormat="1" ht="37.5">
      <c r="A827" s="45" t="s">
        <v>553</v>
      </c>
      <c r="B827" s="60" t="s">
        <v>482</v>
      </c>
      <c r="C827" s="43"/>
      <c r="D827" s="43"/>
      <c r="E827" s="43"/>
      <c r="F827" s="99">
        <f t="shared" si="46"/>
        <v>8558.1</v>
      </c>
      <c r="G827" s="99">
        <f t="shared" si="46"/>
        <v>25491.5</v>
      </c>
      <c r="H827" s="99">
        <f t="shared" si="46"/>
        <v>26245.4</v>
      </c>
    </row>
    <row r="828" spans="1:8" s="28" customFormat="1" ht="36" customHeight="1">
      <c r="A828" s="45" t="s">
        <v>71</v>
      </c>
      <c r="B828" s="60" t="s">
        <v>482</v>
      </c>
      <c r="C828" s="43" t="s">
        <v>72</v>
      </c>
      <c r="D828" s="43" t="s">
        <v>73</v>
      </c>
      <c r="E828" s="43" t="s">
        <v>67</v>
      </c>
      <c r="F828" s="99">
        <v>8558.1</v>
      </c>
      <c r="G828" s="99">
        <f>7500+17991.5</f>
        <v>25491.5</v>
      </c>
      <c r="H828" s="99">
        <f>7500+18745.4</f>
        <v>26245.4</v>
      </c>
    </row>
    <row r="829" spans="1:10" s="28" customFormat="1" ht="80.25" customHeight="1">
      <c r="A829" s="92" t="s">
        <v>793</v>
      </c>
      <c r="B829" s="84" t="s">
        <v>483</v>
      </c>
      <c r="C829" s="57"/>
      <c r="D829" s="57"/>
      <c r="E829" s="57"/>
      <c r="F829" s="98">
        <f aca="true" t="shared" si="47" ref="F829:H831">F830</f>
        <v>3066.7</v>
      </c>
      <c r="G829" s="98">
        <f>G830</f>
        <v>1968.4</v>
      </c>
      <c r="H829" s="98">
        <f>H830</f>
        <v>1968.4</v>
      </c>
      <c r="I829" s="35"/>
      <c r="J829" s="38"/>
    </row>
    <row r="830" spans="1:8" s="28" customFormat="1" ht="45.75" customHeight="1">
      <c r="A830" s="45" t="s">
        <v>66</v>
      </c>
      <c r="B830" s="60" t="s">
        <v>484</v>
      </c>
      <c r="C830" s="43"/>
      <c r="D830" s="43"/>
      <c r="E830" s="43"/>
      <c r="F830" s="99">
        <f t="shared" si="47"/>
        <v>3066.7</v>
      </c>
      <c r="G830" s="99">
        <f t="shared" si="47"/>
        <v>1968.4</v>
      </c>
      <c r="H830" s="99">
        <f t="shared" si="47"/>
        <v>1968.4</v>
      </c>
    </row>
    <row r="831" spans="1:8" s="28" customFormat="1" ht="45.75" customHeight="1">
      <c r="A831" s="45" t="s">
        <v>96</v>
      </c>
      <c r="B831" s="60" t="s">
        <v>485</v>
      </c>
      <c r="C831" s="43"/>
      <c r="D831" s="43"/>
      <c r="E831" s="43"/>
      <c r="F831" s="99">
        <f t="shared" si="47"/>
        <v>3066.7</v>
      </c>
      <c r="G831" s="99">
        <f t="shared" si="47"/>
        <v>1968.4</v>
      </c>
      <c r="H831" s="99">
        <f t="shared" si="47"/>
        <v>1968.4</v>
      </c>
    </row>
    <row r="832" spans="1:8" s="28" customFormat="1" ht="45.75" customHeight="1">
      <c r="A832" s="59" t="s">
        <v>63</v>
      </c>
      <c r="B832" s="60" t="s">
        <v>485</v>
      </c>
      <c r="C832" s="43" t="s">
        <v>64</v>
      </c>
      <c r="D832" s="43" t="s">
        <v>69</v>
      </c>
      <c r="E832" s="43" t="s">
        <v>86</v>
      </c>
      <c r="F832" s="99">
        <v>3066.7</v>
      </c>
      <c r="G832" s="99">
        <v>1968.4</v>
      </c>
      <c r="H832" s="99">
        <v>1968.4</v>
      </c>
    </row>
    <row r="833" spans="1:9" s="38" customFormat="1" ht="75">
      <c r="A833" s="92" t="s">
        <v>517</v>
      </c>
      <c r="B833" s="84" t="s">
        <v>486</v>
      </c>
      <c r="C833" s="57"/>
      <c r="D833" s="57"/>
      <c r="E833" s="57"/>
      <c r="F833" s="58">
        <f>F834</f>
        <v>713</v>
      </c>
      <c r="G833" s="58">
        <f>G834</f>
        <v>10</v>
      </c>
      <c r="H833" s="58">
        <f>H834</f>
        <v>10</v>
      </c>
      <c r="I833" s="35"/>
    </row>
    <row r="834" spans="1:8" s="28" customFormat="1" ht="56.25">
      <c r="A834" s="45" t="s">
        <v>170</v>
      </c>
      <c r="B834" s="60" t="s">
        <v>487</v>
      </c>
      <c r="C834" s="43"/>
      <c r="D834" s="43"/>
      <c r="E834" s="43"/>
      <c r="F834" s="44">
        <f>F835+F837</f>
        <v>713</v>
      </c>
      <c r="G834" s="44">
        <f>G835+G837</f>
        <v>10</v>
      </c>
      <c r="H834" s="44">
        <f>H835+H837</f>
        <v>10</v>
      </c>
    </row>
    <row r="835" spans="1:8" s="28" customFormat="1" ht="37.5">
      <c r="A835" s="45" t="s">
        <v>543</v>
      </c>
      <c r="B835" s="60" t="s">
        <v>779</v>
      </c>
      <c r="C835" s="43"/>
      <c r="D835" s="43"/>
      <c r="E835" s="43"/>
      <c r="F835" s="44">
        <f>F836</f>
        <v>703</v>
      </c>
      <c r="G835" s="44">
        <f>G836</f>
        <v>0</v>
      </c>
      <c r="H835" s="44">
        <f>H836</f>
        <v>0</v>
      </c>
    </row>
    <row r="836" spans="1:8" s="28" customFormat="1" ht="37.5">
      <c r="A836" s="45" t="s">
        <v>113</v>
      </c>
      <c r="B836" s="60" t="s">
        <v>779</v>
      </c>
      <c r="C836" s="43" t="s">
        <v>114</v>
      </c>
      <c r="D836" s="43" t="s">
        <v>65</v>
      </c>
      <c r="E836" s="43" t="s">
        <v>76</v>
      </c>
      <c r="F836" s="44">
        <v>703</v>
      </c>
      <c r="G836" s="44">
        <v>0</v>
      </c>
      <c r="H836" s="44">
        <v>0</v>
      </c>
    </row>
    <row r="837" spans="1:8" s="28" customFormat="1" ht="37.5">
      <c r="A837" s="45" t="s">
        <v>543</v>
      </c>
      <c r="B837" s="60" t="s">
        <v>488</v>
      </c>
      <c r="C837" s="43"/>
      <c r="D837" s="43"/>
      <c r="E837" s="43"/>
      <c r="F837" s="44">
        <f>F838</f>
        <v>10</v>
      </c>
      <c r="G837" s="44">
        <f>G838</f>
        <v>10</v>
      </c>
      <c r="H837" s="44">
        <f>H838</f>
        <v>10</v>
      </c>
    </row>
    <row r="838" spans="1:8" s="28" customFormat="1" ht="37.5">
      <c r="A838" s="45" t="s">
        <v>113</v>
      </c>
      <c r="B838" s="60" t="s">
        <v>488</v>
      </c>
      <c r="C838" s="43" t="s">
        <v>114</v>
      </c>
      <c r="D838" s="43" t="s">
        <v>65</v>
      </c>
      <c r="E838" s="43" t="s">
        <v>76</v>
      </c>
      <c r="F838" s="44">
        <v>10</v>
      </c>
      <c r="G838" s="44">
        <v>10</v>
      </c>
      <c r="H838" s="44">
        <v>10</v>
      </c>
    </row>
    <row r="839" spans="1:9" s="28" customFormat="1" ht="18.75">
      <c r="A839" s="56" t="s">
        <v>118</v>
      </c>
      <c r="B839" s="57" t="s">
        <v>489</v>
      </c>
      <c r="C839" s="43"/>
      <c r="D839" s="43"/>
      <c r="E839" s="43"/>
      <c r="F839" s="58">
        <f>F840+F911+F900+F917</f>
        <v>544759.3999999999</v>
      </c>
      <c r="G839" s="58">
        <f>G840+G911+G900+G917</f>
        <v>316459.60000000003</v>
      </c>
      <c r="H839" s="58">
        <f>H840+H911+H900+H917</f>
        <v>313955.30000000005</v>
      </c>
      <c r="I839" s="30"/>
    </row>
    <row r="840" spans="1:10" s="28" customFormat="1" ht="18.75">
      <c r="A840" s="59" t="s">
        <v>66</v>
      </c>
      <c r="B840" s="43" t="s">
        <v>490</v>
      </c>
      <c r="C840" s="43"/>
      <c r="D840" s="43"/>
      <c r="E840" s="43"/>
      <c r="F840" s="44">
        <f>F844+F848+F850+F854+F867+F869+F871+F873+F884+F891+F881+F888+F846+F875+F886+F879+F893+F841+F896+F898+F877</f>
        <v>521547.4</v>
      </c>
      <c r="G840" s="44">
        <f>G844+G848+G850+G854+G867+G869+G871+G873+G884+G891+G881+G888+G846+G875+G886+G879+G893+G841+G896+G898+G877</f>
        <v>245356.10000000003</v>
      </c>
      <c r="H840" s="44">
        <f>H844+H848+H850+H854+H867+H869+H871+H873+H884+H891+H881+H888+H846+H875+H886+H879+H893+H841+H896+H898+H877</f>
        <v>242678.7</v>
      </c>
      <c r="I840" s="30"/>
      <c r="J840" s="30"/>
    </row>
    <row r="841" spans="1:9" s="28" customFormat="1" ht="37.5">
      <c r="A841" s="45" t="s">
        <v>37</v>
      </c>
      <c r="B841" s="60" t="s">
        <v>491</v>
      </c>
      <c r="C841" s="43"/>
      <c r="D841" s="43"/>
      <c r="E841" s="43"/>
      <c r="F841" s="44">
        <f>F842+F843</f>
        <v>3065.5</v>
      </c>
      <c r="G841" s="44">
        <f>G842+G843</f>
        <v>3065.5</v>
      </c>
      <c r="H841" s="44">
        <f>H842+H843</f>
        <v>3065.5</v>
      </c>
      <c r="I841" s="30"/>
    </row>
    <row r="842" spans="1:10" s="28" customFormat="1" ht="75">
      <c r="A842" s="45" t="s">
        <v>116</v>
      </c>
      <c r="B842" s="60" t="s">
        <v>491</v>
      </c>
      <c r="C842" s="43" t="s">
        <v>117</v>
      </c>
      <c r="D842" s="43" t="s">
        <v>69</v>
      </c>
      <c r="E842" s="43" t="s">
        <v>67</v>
      </c>
      <c r="F842" s="44">
        <v>2979</v>
      </c>
      <c r="G842" s="44">
        <v>2979</v>
      </c>
      <c r="H842" s="44">
        <v>2979</v>
      </c>
      <c r="I842" s="39"/>
      <c r="J842" s="39"/>
    </row>
    <row r="843" spans="1:10" s="28" customFormat="1" ht="37.5">
      <c r="A843" s="62" t="s">
        <v>63</v>
      </c>
      <c r="B843" s="60" t="s">
        <v>491</v>
      </c>
      <c r="C843" s="43" t="s">
        <v>64</v>
      </c>
      <c r="D843" s="43" t="s">
        <v>69</v>
      </c>
      <c r="E843" s="43" t="s">
        <v>67</v>
      </c>
      <c r="F843" s="44">
        <v>86.5</v>
      </c>
      <c r="G843" s="44">
        <v>86.5</v>
      </c>
      <c r="H843" s="44">
        <v>86.5</v>
      </c>
      <c r="I843" s="39"/>
      <c r="J843" s="39"/>
    </row>
    <row r="844" spans="1:9" s="28" customFormat="1" ht="56.25">
      <c r="A844" s="45" t="s">
        <v>671</v>
      </c>
      <c r="B844" s="60" t="s">
        <v>492</v>
      </c>
      <c r="C844" s="43"/>
      <c r="D844" s="43"/>
      <c r="E844" s="43"/>
      <c r="F844" s="44">
        <f>F845</f>
        <v>2830.2000000000007</v>
      </c>
      <c r="G844" s="44">
        <f>G845</f>
        <v>3000</v>
      </c>
      <c r="H844" s="44">
        <f>H845</f>
        <v>3000</v>
      </c>
      <c r="I844" s="30"/>
    </row>
    <row r="845" spans="1:8" s="28" customFormat="1" ht="18.75">
      <c r="A845" s="45" t="s">
        <v>111</v>
      </c>
      <c r="B845" s="60" t="s">
        <v>492</v>
      </c>
      <c r="C845" s="43" t="s">
        <v>112</v>
      </c>
      <c r="D845" s="43" t="s">
        <v>69</v>
      </c>
      <c r="E845" s="43" t="s">
        <v>146</v>
      </c>
      <c r="F845" s="44">
        <f>12902.2-10072</f>
        <v>2830.2000000000007</v>
      </c>
      <c r="G845" s="70">
        <v>3000</v>
      </c>
      <c r="H845" s="44">
        <v>3000</v>
      </c>
    </row>
    <row r="846" spans="1:9" s="28" customFormat="1" ht="56.25">
      <c r="A846" s="45" t="s">
        <v>127</v>
      </c>
      <c r="B846" s="43" t="s">
        <v>493</v>
      </c>
      <c r="C846" s="43"/>
      <c r="D846" s="43"/>
      <c r="E846" s="43"/>
      <c r="F846" s="44">
        <f>F847</f>
        <v>133.7</v>
      </c>
      <c r="G846" s="44">
        <f>G847</f>
        <v>133.7</v>
      </c>
      <c r="H846" s="44">
        <f>H847</f>
        <v>133.7</v>
      </c>
      <c r="I846" s="30"/>
    </row>
    <row r="847" spans="1:8" s="28" customFormat="1" ht="37.5">
      <c r="A847" s="59" t="s">
        <v>63</v>
      </c>
      <c r="B847" s="43" t="s">
        <v>493</v>
      </c>
      <c r="C847" s="43" t="s">
        <v>64</v>
      </c>
      <c r="D847" s="43" t="s">
        <v>69</v>
      </c>
      <c r="E847" s="43" t="s">
        <v>67</v>
      </c>
      <c r="F847" s="44">
        <v>133.7</v>
      </c>
      <c r="G847" s="44">
        <v>133.7</v>
      </c>
      <c r="H847" s="44">
        <v>133.7</v>
      </c>
    </row>
    <row r="848" spans="1:9" s="28" customFormat="1" ht="18.75">
      <c r="A848" s="45" t="s">
        <v>123</v>
      </c>
      <c r="B848" s="60" t="s">
        <v>494</v>
      </c>
      <c r="C848" s="43"/>
      <c r="D848" s="43"/>
      <c r="E848" s="43"/>
      <c r="F848" s="44">
        <f>F849</f>
        <v>2926.3</v>
      </c>
      <c r="G848" s="44">
        <f>G849</f>
        <v>2272.5</v>
      </c>
      <c r="H848" s="44">
        <f>H849</f>
        <v>2272.5</v>
      </c>
      <c r="I848" s="30"/>
    </row>
    <row r="849" spans="1:8" s="28" customFormat="1" ht="75">
      <c r="A849" s="45" t="s">
        <v>116</v>
      </c>
      <c r="B849" s="60" t="s">
        <v>494</v>
      </c>
      <c r="C849" s="43" t="s">
        <v>117</v>
      </c>
      <c r="D849" s="43" t="s">
        <v>69</v>
      </c>
      <c r="E849" s="43" t="s">
        <v>76</v>
      </c>
      <c r="F849" s="44">
        <v>2926.3</v>
      </c>
      <c r="G849" s="44">
        <v>2272.5</v>
      </c>
      <c r="H849" s="44">
        <v>2272.5</v>
      </c>
    </row>
    <row r="850" spans="1:9" s="28" customFormat="1" ht="18.75">
      <c r="A850" s="45" t="s">
        <v>120</v>
      </c>
      <c r="B850" s="43" t="s">
        <v>495</v>
      </c>
      <c r="C850" s="43"/>
      <c r="D850" s="43"/>
      <c r="E850" s="43"/>
      <c r="F850" s="44">
        <f>F851+F852+F853</f>
        <v>10895.2</v>
      </c>
      <c r="G850" s="44">
        <f>G851+G852+G853</f>
        <v>11172.4</v>
      </c>
      <c r="H850" s="44">
        <f>H851+H852+H853</f>
        <v>11215.8</v>
      </c>
      <c r="I850" s="30"/>
    </row>
    <row r="851" spans="1:8" s="28" customFormat="1" ht="37.5">
      <c r="A851" s="59" t="s">
        <v>63</v>
      </c>
      <c r="B851" s="43" t="s">
        <v>495</v>
      </c>
      <c r="C851" s="43" t="s">
        <v>64</v>
      </c>
      <c r="D851" s="43" t="s">
        <v>69</v>
      </c>
      <c r="E851" s="43" t="s">
        <v>86</v>
      </c>
      <c r="F851" s="44">
        <v>6540.9</v>
      </c>
      <c r="G851" s="44">
        <f>6087.4-44</f>
        <v>6043.4</v>
      </c>
      <c r="H851" s="44">
        <v>6086.8</v>
      </c>
    </row>
    <row r="852" spans="1:8" s="28" customFormat="1" ht="18.75">
      <c r="A852" s="59" t="s">
        <v>71</v>
      </c>
      <c r="B852" s="43" t="s">
        <v>495</v>
      </c>
      <c r="C852" s="43" t="s">
        <v>72</v>
      </c>
      <c r="D852" s="43" t="s">
        <v>69</v>
      </c>
      <c r="E852" s="43" t="s">
        <v>86</v>
      </c>
      <c r="F852" s="44">
        <f>1029+1100</f>
        <v>2129</v>
      </c>
      <c r="G852" s="44">
        <f>1029+1100</f>
        <v>2129</v>
      </c>
      <c r="H852" s="44">
        <f>1029+1100</f>
        <v>2129</v>
      </c>
    </row>
    <row r="853" spans="1:8" s="28" customFormat="1" ht="18.75">
      <c r="A853" s="59" t="s">
        <v>111</v>
      </c>
      <c r="B853" s="43" t="s">
        <v>495</v>
      </c>
      <c r="C853" s="43" t="s">
        <v>112</v>
      </c>
      <c r="D853" s="43" t="s">
        <v>69</v>
      </c>
      <c r="E853" s="43" t="s">
        <v>86</v>
      </c>
      <c r="F853" s="44">
        <v>2225.3</v>
      </c>
      <c r="G853" s="44">
        <v>3000</v>
      </c>
      <c r="H853" s="44">
        <v>3000</v>
      </c>
    </row>
    <row r="854" spans="1:9" s="28" customFormat="1" ht="37.5">
      <c r="A854" s="45" t="s">
        <v>119</v>
      </c>
      <c r="B854" s="60" t="s">
        <v>496</v>
      </c>
      <c r="C854" s="43"/>
      <c r="D854" s="43"/>
      <c r="E854" s="43"/>
      <c r="F854" s="44">
        <f>F855+F856+F857+F859+F860+F861+F863+F864+F865+F862+F858+F866</f>
        <v>171478.3</v>
      </c>
      <c r="G854" s="44">
        <f>G855+G856+G857+G859+G860+G861+G863+G864+G865+G862+G858+G866</f>
        <v>150636</v>
      </c>
      <c r="H854" s="44">
        <f>H855+H856+H857+H859+H860+H861+H863+H864+H865+H862+H858+H866</f>
        <v>151025.30000000002</v>
      </c>
      <c r="I854" s="30"/>
    </row>
    <row r="855" spans="1:8" s="28" customFormat="1" ht="75">
      <c r="A855" s="45" t="s">
        <v>116</v>
      </c>
      <c r="B855" s="60" t="s">
        <v>496</v>
      </c>
      <c r="C855" s="43" t="s">
        <v>117</v>
      </c>
      <c r="D855" s="43" t="s">
        <v>69</v>
      </c>
      <c r="E855" s="43" t="s">
        <v>74</v>
      </c>
      <c r="F855" s="44">
        <f>3734.9+387.8</f>
        <v>4122.7</v>
      </c>
      <c r="G855" s="44">
        <f>3385.8</f>
        <v>3385.8</v>
      </c>
      <c r="H855" s="44">
        <f>3385.8</f>
        <v>3385.8</v>
      </c>
    </row>
    <row r="856" spans="1:8" s="28" customFormat="1" ht="75">
      <c r="A856" s="45" t="s">
        <v>116</v>
      </c>
      <c r="B856" s="60" t="s">
        <v>496</v>
      </c>
      <c r="C856" s="43" t="s">
        <v>117</v>
      </c>
      <c r="D856" s="43" t="s">
        <v>69</v>
      </c>
      <c r="E856" s="43" t="s">
        <v>67</v>
      </c>
      <c r="F856" s="44">
        <f>87811.5+4725.1</f>
        <v>92536.6</v>
      </c>
      <c r="G856" s="44">
        <v>84021.9</v>
      </c>
      <c r="H856" s="44">
        <v>84021.9</v>
      </c>
    </row>
    <row r="857" spans="1:8" s="28" customFormat="1" ht="75">
      <c r="A857" s="45" t="s">
        <v>116</v>
      </c>
      <c r="B857" s="60" t="s">
        <v>496</v>
      </c>
      <c r="C857" s="43" t="s">
        <v>117</v>
      </c>
      <c r="D857" s="43" t="s">
        <v>69</v>
      </c>
      <c r="E857" s="43" t="s">
        <v>124</v>
      </c>
      <c r="F857" s="44">
        <f>23450.6+392.1+1158</f>
        <v>25000.699999999997</v>
      </c>
      <c r="G857" s="44">
        <f>3377.2+18837.1</f>
        <v>22214.3</v>
      </c>
      <c r="H857" s="44">
        <f>3377.2+18837.1</f>
        <v>22214.3</v>
      </c>
    </row>
    <row r="858" spans="1:8" s="28" customFormat="1" ht="75">
      <c r="A858" s="45" t="s">
        <v>116</v>
      </c>
      <c r="B858" s="60" t="s">
        <v>496</v>
      </c>
      <c r="C858" s="43" t="s">
        <v>117</v>
      </c>
      <c r="D858" s="43" t="s">
        <v>69</v>
      </c>
      <c r="E858" s="43" t="s">
        <v>86</v>
      </c>
      <c r="F858" s="44">
        <f>21528.6+1246.1</f>
        <v>22774.699999999997</v>
      </c>
      <c r="G858" s="44">
        <v>19899.4</v>
      </c>
      <c r="H858" s="44">
        <v>19899.4</v>
      </c>
    </row>
    <row r="859" spans="1:8" s="28" customFormat="1" ht="37.5">
      <c r="A859" s="45" t="s">
        <v>85</v>
      </c>
      <c r="B859" s="60" t="s">
        <v>496</v>
      </c>
      <c r="C859" s="43" t="s">
        <v>64</v>
      </c>
      <c r="D859" s="43" t="s">
        <v>69</v>
      </c>
      <c r="E859" s="43" t="s">
        <v>74</v>
      </c>
      <c r="F859" s="44">
        <v>1267.5</v>
      </c>
      <c r="G859" s="44">
        <f>1264.4</f>
        <v>1264.4</v>
      </c>
      <c r="H859" s="44">
        <f>1288</f>
        <v>1288</v>
      </c>
    </row>
    <row r="860" spans="1:8" s="28" customFormat="1" ht="37.5">
      <c r="A860" s="45" t="s">
        <v>85</v>
      </c>
      <c r="B860" s="60" t="s">
        <v>496</v>
      </c>
      <c r="C860" s="43" t="s">
        <v>64</v>
      </c>
      <c r="D860" s="43" t="s">
        <v>69</v>
      </c>
      <c r="E860" s="43" t="s">
        <v>67</v>
      </c>
      <c r="F860" s="44">
        <v>14870.9</v>
      </c>
      <c r="G860" s="44">
        <v>10039.5</v>
      </c>
      <c r="H860" s="44">
        <v>10301.6</v>
      </c>
    </row>
    <row r="861" spans="1:8" s="28" customFormat="1" ht="37.5">
      <c r="A861" s="45" t="s">
        <v>85</v>
      </c>
      <c r="B861" s="60" t="s">
        <v>496</v>
      </c>
      <c r="C861" s="43" t="s">
        <v>64</v>
      </c>
      <c r="D861" s="43" t="s">
        <v>69</v>
      </c>
      <c r="E861" s="43" t="s">
        <v>124</v>
      </c>
      <c r="F861" s="44">
        <v>8745.6</v>
      </c>
      <c r="G861" s="44">
        <f>7228.4+593.5</f>
        <v>7821.9</v>
      </c>
      <c r="H861" s="44">
        <f>7283.3+596.8</f>
        <v>7880.1</v>
      </c>
    </row>
    <row r="862" spans="1:8" s="28" customFormat="1" ht="37.5">
      <c r="A862" s="45" t="s">
        <v>85</v>
      </c>
      <c r="B862" s="60" t="s">
        <v>496</v>
      </c>
      <c r="C862" s="43" t="s">
        <v>64</v>
      </c>
      <c r="D862" s="43" t="s">
        <v>69</v>
      </c>
      <c r="E862" s="43" t="s">
        <v>86</v>
      </c>
      <c r="F862" s="44">
        <v>2107.8</v>
      </c>
      <c r="G862" s="44">
        <v>1974.6</v>
      </c>
      <c r="H862" s="44">
        <v>2020</v>
      </c>
    </row>
    <row r="863" spans="1:8" s="28" customFormat="1" ht="18.75">
      <c r="A863" s="59" t="s">
        <v>71</v>
      </c>
      <c r="B863" s="60" t="s">
        <v>496</v>
      </c>
      <c r="C863" s="43" t="s">
        <v>72</v>
      </c>
      <c r="D863" s="43" t="s">
        <v>69</v>
      </c>
      <c r="E863" s="43" t="s">
        <v>67</v>
      </c>
      <c r="F863" s="44">
        <v>11.6</v>
      </c>
      <c r="G863" s="44">
        <v>0</v>
      </c>
      <c r="H863" s="44">
        <v>0</v>
      </c>
    </row>
    <row r="864" spans="1:8" s="28" customFormat="1" ht="18.75">
      <c r="A864" s="45" t="s">
        <v>111</v>
      </c>
      <c r="B864" s="60" t="s">
        <v>496</v>
      </c>
      <c r="C864" s="43" t="s">
        <v>112</v>
      </c>
      <c r="D864" s="43" t="s">
        <v>69</v>
      </c>
      <c r="E864" s="43" t="s">
        <v>74</v>
      </c>
      <c r="F864" s="44">
        <v>1.2</v>
      </c>
      <c r="G864" s="44">
        <v>1.2</v>
      </c>
      <c r="H864" s="44">
        <v>1.2</v>
      </c>
    </row>
    <row r="865" spans="1:8" s="28" customFormat="1" ht="18.75">
      <c r="A865" s="45" t="s">
        <v>111</v>
      </c>
      <c r="B865" s="60" t="s">
        <v>496</v>
      </c>
      <c r="C865" s="43" t="s">
        <v>112</v>
      </c>
      <c r="D865" s="43" t="s">
        <v>69</v>
      </c>
      <c r="E865" s="43" t="s">
        <v>124</v>
      </c>
      <c r="F865" s="44">
        <v>19</v>
      </c>
      <c r="G865" s="44">
        <v>13</v>
      </c>
      <c r="H865" s="44">
        <v>13</v>
      </c>
    </row>
    <row r="866" spans="1:8" s="28" customFormat="1" ht="18.75">
      <c r="A866" s="45" t="s">
        <v>111</v>
      </c>
      <c r="B866" s="60" t="s">
        <v>496</v>
      </c>
      <c r="C866" s="43" t="s">
        <v>112</v>
      </c>
      <c r="D866" s="43" t="s">
        <v>69</v>
      </c>
      <c r="E866" s="43" t="s">
        <v>86</v>
      </c>
      <c r="F866" s="44">
        <v>20</v>
      </c>
      <c r="G866" s="44">
        <v>0</v>
      </c>
      <c r="H866" s="44">
        <v>0</v>
      </c>
    </row>
    <row r="867" spans="1:9" s="28" customFormat="1" ht="37.5">
      <c r="A867" s="59" t="s">
        <v>121</v>
      </c>
      <c r="B867" s="43" t="s">
        <v>497</v>
      </c>
      <c r="C867" s="43"/>
      <c r="D867" s="43"/>
      <c r="E867" s="43"/>
      <c r="F867" s="44">
        <f>F868</f>
        <v>2453.5</v>
      </c>
      <c r="G867" s="44">
        <f>G868</f>
        <v>1896.6</v>
      </c>
      <c r="H867" s="44">
        <f>H868</f>
        <v>1896.6</v>
      </c>
      <c r="I867" s="30"/>
    </row>
    <row r="868" spans="1:8" s="28" customFormat="1" ht="75">
      <c r="A868" s="45" t="s">
        <v>116</v>
      </c>
      <c r="B868" s="43" t="s">
        <v>497</v>
      </c>
      <c r="C868" s="43" t="s">
        <v>117</v>
      </c>
      <c r="D868" s="43" t="s">
        <v>69</v>
      </c>
      <c r="E868" s="43" t="s">
        <v>74</v>
      </c>
      <c r="F868" s="44">
        <v>2453.5</v>
      </c>
      <c r="G868" s="44">
        <v>1896.6</v>
      </c>
      <c r="H868" s="44">
        <v>1896.6</v>
      </c>
    </row>
    <row r="869" spans="1:8" s="28" customFormat="1" ht="37.5">
      <c r="A869" s="45" t="s">
        <v>122</v>
      </c>
      <c r="B869" s="43" t="s">
        <v>498</v>
      </c>
      <c r="C869" s="43"/>
      <c r="D869" s="43"/>
      <c r="E869" s="43"/>
      <c r="F869" s="44">
        <f>F870</f>
        <v>300</v>
      </c>
      <c r="G869" s="44">
        <f>G870</f>
        <v>300</v>
      </c>
      <c r="H869" s="44">
        <f>H870</f>
        <v>300</v>
      </c>
    </row>
    <row r="870" spans="1:8" s="28" customFormat="1" ht="75">
      <c r="A870" s="45" t="s">
        <v>116</v>
      </c>
      <c r="B870" s="43" t="s">
        <v>498</v>
      </c>
      <c r="C870" s="43" t="s">
        <v>117</v>
      </c>
      <c r="D870" s="43" t="s">
        <v>69</v>
      </c>
      <c r="E870" s="43" t="s">
        <v>74</v>
      </c>
      <c r="F870" s="44">
        <v>300</v>
      </c>
      <c r="G870" s="44">
        <v>300</v>
      </c>
      <c r="H870" s="44">
        <v>300</v>
      </c>
    </row>
    <row r="871" spans="1:8" s="28" customFormat="1" ht="37.5">
      <c r="A871" s="59" t="s">
        <v>128</v>
      </c>
      <c r="B871" s="60" t="s">
        <v>401</v>
      </c>
      <c r="C871" s="43"/>
      <c r="D871" s="43"/>
      <c r="E871" s="43"/>
      <c r="F871" s="44">
        <f>F872</f>
        <v>2229.9</v>
      </c>
      <c r="G871" s="44">
        <f>G872</f>
        <v>700</v>
      </c>
      <c r="H871" s="44">
        <f>H872</f>
        <v>700</v>
      </c>
    </row>
    <row r="872" spans="1:8" s="28" customFormat="1" ht="37.5">
      <c r="A872" s="45" t="s">
        <v>85</v>
      </c>
      <c r="B872" s="60" t="s">
        <v>401</v>
      </c>
      <c r="C872" s="43" t="s">
        <v>64</v>
      </c>
      <c r="D872" s="43" t="s">
        <v>74</v>
      </c>
      <c r="E872" s="43" t="s">
        <v>73</v>
      </c>
      <c r="F872" s="44">
        <v>2229.9</v>
      </c>
      <c r="G872" s="44">
        <v>700</v>
      </c>
      <c r="H872" s="44">
        <v>700</v>
      </c>
    </row>
    <row r="873" spans="1:8" s="28" customFormat="1" ht="18.75">
      <c r="A873" s="59" t="s">
        <v>126</v>
      </c>
      <c r="B873" s="43" t="s">
        <v>500</v>
      </c>
      <c r="C873" s="43"/>
      <c r="D873" s="43"/>
      <c r="E873" s="43"/>
      <c r="F873" s="44">
        <f>F874</f>
        <v>3503.5</v>
      </c>
      <c r="G873" s="44">
        <f>G874</f>
        <v>2607.6</v>
      </c>
      <c r="H873" s="44">
        <f>H874</f>
        <v>2607.6</v>
      </c>
    </row>
    <row r="874" spans="1:8" s="28" customFormat="1" ht="75">
      <c r="A874" s="45" t="s">
        <v>116</v>
      </c>
      <c r="B874" s="43" t="s">
        <v>500</v>
      </c>
      <c r="C874" s="43" t="s">
        <v>117</v>
      </c>
      <c r="D874" s="43" t="s">
        <v>69</v>
      </c>
      <c r="E874" s="43" t="s">
        <v>124</v>
      </c>
      <c r="F874" s="44">
        <v>3503.5</v>
      </c>
      <c r="G874" s="44">
        <v>2607.6</v>
      </c>
      <c r="H874" s="44">
        <v>2607.6</v>
      </c>
    </row>
    <row r="875" spans="1:8" s="28" customFormat="1" ht="75">
      <c r="A875" s="45" t="s">
        <v>789</v>
      </c>
      <c r="B875" s="43" t="s">
        <v>788</v>
      </c>
      <c r="C875" s="43"/>
      <c r="D875" s="43"/>
      <c r="E875" s="43"/>
      <c r="F875" s="44">
        <f>F876</f>
        <v>160</v>
      </c>
      <c r="G875" s="44">
        <f>G876</f>
        <v>0</v>
      </c>
      <c r="H875" s="44">
        <f>H876</f>
        <v>0</v>
      </c>
    </row>
    <row r="876" spans="1:8" s="28" customFormat="1" ht="18.75">
      <c r="A876" s="59" t="s">
        <v>71</v>
      </c>
      <c r="B876" s="43" t="s">
        <v>788</v>
      </c>
      <c r="C876" s="43" t="s">
        <v>72</v>
      </c>
      <c r="D876" s="43" t="s">
        <v>69</v>
      </c>
      <c r="E876" s="43" t="s">
        <v>86</v>
      </c>
      <c r="F876" s="44">
        <v>160</v>
      </c>
      <c r="G876" s="44">
        <v>0</v>
      </c>
      <c r="H876" s="44">
        <v>0</v>
      </c>
    </row>
    <row r="877" spans="1:8" s="28" customFormat="1" ht="37.5">
      <c r="A877" s="45" t="s">
        <v>836</v>
      </c>
      <c r="B877" s="43" t="s">
        <v>835</v>
      </c>
      <c r="C877" s="43"/>
      <c r="D877" s="43"/>
      <c r="E877" s="43"/>
      <c r="F877" s="44">
        <f>F878</f>
        <v>1317.4</v>
      </c>
      <c r="G877" s="44">
        <f>G878</f>
        <v>0</v>
      </c>
      <c r="H877" s="44">
        <f>H878</f>
        <v>0</v>
      </c>
    </row>
    <row r="878" spans="1:8" s="28" customFormat="1" ht="18.75">
      <c r="A878" s="45" t="s">
        <v>111</v>
      </c>
      <c r="B878" s="43" t="s">
        <v>835</v>
      </c>
      <c r="C878" s="43" t="s">
        <v>112</v>
      </c>
      <c r="D878" s="43" t="s">
        <v>69</v>
      </c>
      <c r="E878" s="43" t="s">
        <v>86</v>
      </c>
      <c r="F878" s="44">
        <v>1317.4</v>
      </c>
      <c r="G878" s="44">
        <v>0</v>
      </c>
      <c r="H878" s="44">
        <v>0</v>
      </c>
    </row>
    <row r="879" spans="1:8" s="28" customFormat="1" ht="75">
      <c r="A879" s="45" t="s">
        <v>100</v>
      </c>
      <c r="B879" s="60" t="s">
        <v>501</v>
      </c>
      <c r="C879" s="43"/>
      <c r="D879" s="43"/>
      <c r="E879" s="43"/>
      <c r="F879" s="44">
        <f>F880</f>
        <v>591</v>
      </c>
      <c r="G879" s="44">
        <f>G880</f>
        <v>21.4</v>
      </c>
      <c r="H879" s="44">
        <f>H880</f>
        <v>19.1</v>
      </c>
    </row>
    <row r="880" spans="1:8" s="28" customFormat="1" ht="37.5">
      <c r="A880" s="45" t="s">
        <v>85</v>
      </c>
      <c r="B880" s="60" t="s">
        <v>501</v>
      </c>
      <c r="C880" s="43" t="s">
        <v>64</v>
      </c>
      <c r="D880" s="43" t="s">
        <v>69</v>
      </c>
      <c r="E880" s="43" t="s">
        <v>65</v>
      </c>
      <c r="F880" s="44">
        <v>591</v>
      </c>
      <c r="G880" s="44">
        <v>21.4</v>
      </c>
      <c r="H880" s="44">
        <v>19.1</v>
      </c>
    </row>
    <row r="881" spans="1:8" s="28" customFormat="1" ht="48" customHeight="1">
      <c r="A881" s="45" t="s">
        <v>549</v>
      </c>
      <c r="B881" s="60" t="s">
        <v>502</v>
      </c>
      <c r="C881" s="43"/>
      <c r="D881" s="43"/>
      <c r="E881" s="43"/>
      <c r="F881" s="44">
        <f>F882+F883</f>
        <v>4708.5</v>
      </c>
      <c r="G881" s="44">
        <f>G882+G883</f>
        <v>3321</v>
      </c>
      <c r="H881" s="44">
        <f>H882+H883</f>
        <v>3485.3</v>
      </c>
    </row>
    <row r="882" spans="1:8" s="28" customFormat="1" ht="75">
      <c r="A882" s="45" t="s">
        <v>116</v>
      </c>
      <c r="B882" s="60" t="s">
        <v>502</v>
      </c>
      <c r="C882" s="43" t="s">
        <v>117</v>
      </c>
      <c r="D882" s="60" t="s">
        <v>74</v>
      </c>
      <c r="E882" s="60" t="s">
        <v>67</v>
      </c>
      <c r="F882" s="44">
        <v>3413.2</v>
      </c>
      <c r="G882" s="44">
        <v>3321</v>
      </c>
      <c r="H882" s="44">
        <v>3485.3</v>
      </c>
    </row>
    <row r="883" spans="1:8" s="28" customFormat="1" ht="37.5">
      <c r="A883" s="45" t="s">
        <v>85</v>
      </c>
      <c r="B883" s="60" t="s">
        <v>502</v>
      </c>
      <c r="C883" s="43" t="s">
        <v>64</v>
      </c>
      <c r="D883" s="60" t="s">
        <v>74</v>
      </c>
      <c r="E883" s="60" t="s">
        <v>67</v>
      </c>
      <c r="F883" s="44">
        <v>1295.3</v>
      </c>
      <c r="G883" s="44">
        <v>0</v>
      </c>
      <c r="H883" s="44">
        <v>0</v>
      </c>
    </row>
    <row r="884" spans="1:8" s="28" customFormat="1" ht="75">
      <c r="A884" s="46" t="s">
        <v>544</v>
      </c>
      <c r="B884" s="60" t="s">
        <v>442</v>
      </c>
      <c r="C884" s="43"/>
      <c r="D884" s="43"/>
      <c r="E884" s="43"/>
      <c r="F884" s="44">
        <f>F885</f>
        <v>557.2</v>
      </c>
      <c r="G884" s="44">
        <f>G885</f>
        <v>557.2</v>
      </c>
      <c r="H884" s="44">
        <f>H885</f>
        <v>557.2</v>
      </c>
    </row>
    <row r="885" spans="1:8" s="28" customFormat="1" ht="37.5">
      <c r="A885" s="45" t="s">
        <v>85</v>
      </c>
      <c r="B885" s="60" t="s">
        <v>442</v>
      </c>
      <c r="C885" s="43" t="s">
        <v>64</v>
      </c>
      <c r="D885" s="43" t="s">
        <v>65</v>
      </c>
      <c r="E885" s="43" t="s">
        <v>74</v>
      </c>
      <c r="F885" s="44">
        <v>557.2</v>
      </c>
      <c r="G885" s="44">
        <v>557.2</v>
      </c>
      <c r="H885" s="44">
        <v>557.2</v>
      </c>
    </row>
    <row r="886" spans="1:8" s="28" customFormat="1" ht="37.5">
      <c r="A886" s="59" t="s">
        <v>129</v>
      </c>
      <c r="B886" s="90" t="s">
        <v>499</v>
      </c>
      <c r="C886" s="43"/>
      <c r="D886" s="43"/>
      <c r="E886" s="43"/>
      <c r="F886" s="44">
        <f>F887</f>
        <v>418.5</v>
      </c>
      <c r="G886" s="44">
        <f>G887</f>
        <v>418.5</v>
      </c>
      <c r="H886" s="44">
        <f>H887</f>
        <v>418.5</v>
      </c>
    </row>
    <row r="887" spans="1:8" s="28" customFormat="1" ht="75">
      <c r="A887" s="45" t="s">
        <v>116</v>
      </c>
      <c r="B887" s="90" t="s">
        <v>499</v>
      </c>
      <c r="C887" s="43" t="s">
        <v>117</v>
      </c>
      <c r="D887" s="43" t="s">
        <v>67</v>
      </c>
      <c r="E887" s="43" t="s">
        <v>69</v>
      </c>
      <c r="F887" s="44">
        <f>401.2+17.3</f>
        <v>418.5</v>
      </c>
      <c r="G887" s="44">
        <f>401.2+17.3</f>
        <v>418.5</v>
      </c>
      <c r="H887" s="44">
        <f>401.2+17.3</f>
        <v>418.5</v>
      </c>
    </row>
    <row r="888" spans="1:8" s="28" customFormat="1" ht="37.5">
      <c r="A888" s="46" t="s">
        <v>130</v>
      </c>
      <c r="B888" s="60" t="s">
        <v>503</v>
      </c>
      <c r="C888" s="43"/>
      <c r="D888" s="43"/>
      <c r="E888" s="43"/>
      <c r="F888" s="44">
        <f>F889+F890</f>
        <v>313593.4</v>
      </c>
      <c r="G888" s="44">
        <f>G889+G890</f>
        <v>3644</v>
      </c>
      <c r="H888" s="44">
        <f>H889+H890</f>
        <v>3600</v>
      </c>
    </row>
    <row r="889" spans="1:8" s="28" customFormat="1" ht="37.5">
      <c r="A889" s="59" t="s">
        <v>63</v>
      </c>
      <c r="B889" s="60" t="s">
        <v>503</v>
      </c>
      <c r="C889" s="43" t="s">
        <v>64</v>
      </c>
      <c r="D889" s="43" t="s">
        <v>69</v>
      </c>
      <c r="E889" s="43" t="s">
        <v>86</v>
      </c>
      <c r="F889" s="44">
        <v>295.3</v>
      </c>
      <c r="G889" s="44">
        <v>600</v>
      </c>
      <c r="H889" s="44">
        <v>600</v>
      </c>
    </row>
    <row r="890" spans="1:8" s="28" customFormat="1" ht="18.75">
      <c r="A890" s="45" t="s">
        <v>111</v>
      </c>
      <c r="B890" s="60" t="s">
        <v>503</v>
      </c>
      <c r="C890" s="43" t="s">
        <v>112</v>
      </c>
      <c r="D890" s="43" t="s">
        <v>69</v>
      </c>
      <c r="E890" s="43" t="s">
        <v>86</v>
      </c>
      <c r="F890" s="44">
        <f>306953.2+6344.9</f>
        <v>313298.10000000003</v>
      </c>
      <c r="G890" s="44">
        <f>3000+44</f>
        <v>3044</v>
      </c>
      <c r="H890" s="44">
        <v>3000</v>
      </c>
    </row>
    <row r="891" spans="1:8" s="28" customFormat="1" ht="300">
      <c r="A891" s="45" t="s">
        <v>54</v>
      </c>
      <c r="B891" s="43" t="s">
        <v>504</v>
      </c>
      <c r="C891" s="43"/>
      <c r="D891" s="43"/>
      <c r="E891" s="43"/>
      <c r="F891" s="44">
        <f>F892</f>
        <v>110.10000000000001</v>
      </c>
      <c r="G891" s="44">
        <f>G892</f>
        <v>110.10000000000001</v>
      </c>
      <c r="H891" s="44">
        <f>H892</f>
        <v>110.10000000000001</v>
      </c>
    </row>
    <row r="892" spans="1:8" s="28" customFormat="1" ht="75">
      <c r="A892" s="45" t="s">
        <v>116</v>
      </c>
      <c r="B892" s="43" t="s">
        <v>504</v>
      </c>
      <c r="C892" s="43" t="s">
        <v>117</v>
      </c>
      <c r="D892" s="43" t="s">
        <v>69</v>
      </c>
      <c r="E892" s="43" t="s">
        <v>86</v>
      </c>
      <c r="F892" s="44">
        <f>105.4+4.7</f>
        <v>110.10000000000001</v>
      </c>
      <c r="G892" s="44">
        <f>105.4+4.7</f>
        <v>110.10000000000001</v>
      </c>
      <c r="H892" s="44">
        <f>105.4+4.7</f>
        <v>110.10000000000001</v>
      </c>
    </row>
    <row r="893" spans="1:8" s="28" customFormat="1" ht="56.25">
      <c r="A893" s="45" t="s">
        <v>16</v>
      </c>
      <c r="B893" s="60" t="s">
        <v>505</v>
      </c>
      <c r="C893" s="43"/>
      <c r="D893" s="60"/>
      <c r="E893" s="60"/>
      <c r="F893" s="44">
        <f>F894+F895</f>
        <v>161.3</v>
      </c>
      <c r="G893" s="44">
        <f>G894+G895</f>
        <v>161.29999999999998</v>
      </c>
      <c r="H893" s="44">
        <f>H894+H895</f>
        <v>161.29999999999998</v>
      </c>
    </row>
    <row r="894" spans="1:8" s="28" customFormat="1" ht="75">
      <c r="A894" s="45" t="s">
        <v>116</v>
      </c>
      <c r="B894" s="60" t="s">
        <v>505</v>
      </c>
      <c r="C894" s="43" t="s">
        <v>117</v>
      </c>
      <c r="D894" s="60" t="s">
        <v>65</v>
      </c>
      <c r="E894" s="60" t="s">
        <v>65</v>
      </c>
      <c r="F894" s="44">
        <v>151.8</v>
      </c>
      <c r="G894" s="44">
        <f>140.5+11.7</f>
        <v>152.2</v>
      </c>
      <c r="H894" s="44">
        <f>140.5+11.7</f>
        <v>152.2</v>
      </c>
    </row>
    <row r="895" spans="1:8" s="28" customFormat="1" ht="37.5">
      <c r="A895" s="45" t="s">
        <v>63</v>
      </c>
      <c r="B895" s="60" t="s">
        <v>505</v>
      </c>
      <c r="C895" s="43" t="s">
        <v>64</v>
      </c>
      <c r="D895" s="60" t="s">
        <v>65</v>
      </c>
      <c r="E895" s="60" t="s">
        <v>65</v>
      </c>
      <c r="F895" s="44">
        <v>9.5</v>
      </c>
      <c r="G895" s="44">
        <v>9.1</v>
      </c>
      <c r="H895" s="44">
        <v>9.1</v>
      </c>
    </row>
    <row r="896" spans="1:10" s="28" customFormat="1" ht="18.75">
      <c r="A896" s="45" t="s">
        <v>534</v>
      </c>
      <c r="B896" s="60" t="s">
        <v>506</v>
      </c>
      <c r="C896" s="43"/>
      <c r="D896" s="43"/>
      <c r="E896" s="43"/>
      <c r="F896" s="44">
        <f>F897</f>
        <v>113.3</v>
      </c>
      <c r="G896" s="44">
        <f>G897</f>
        <v>61276.3</v>
      </c>
      <c r="H896" s="44">
        <f>H897</f>
        <v>58051.2</v>
      </c>
      <c r="I896" s="30"/>
      <c r="J896" s="30"/>
    </row>
    <row r="897" spans="1:10" s="28" customFormat="1" ht="37.5">
      <c r="A897" s="45" t="s">
        <v>63</v>
      </c>
      <c r="B897" s="60" t="s">
        <v>506</v>
      </c>
      <c r="C897" s="43" t="s">
        <v>64</v>
      </c>
      <c r="D897" s="43" t="s">
        <v>69</v>
      </c>
      <c r="E897" s="43" t="s">
        <v>86</v>
      </c>
      <c r="F897" s="44">
        <v>113.3</v>
      </c>
      <c r="G897" s="44">
        <v>61276.3</v>
      </c>
      <c r="H897" s="44">
        <v>58051.2</v>
      </c>
      <c r="I897" s="30"/>
      <c r="J897" s="30"/>
    </row>
    <row r="898" spans="1:10" s="28" customFormat="1" ht="18.75">
      <c r="A898" s="45" t="s">
        <v>534</v>
      </c>
      <c r="B898" s="60" t="s">
        <v>507</v>
      </c>
      <c r="C898" s="43"/>
      <c r="D898" s="43"/>
      <c r="E898" s="43"/>
      <c r="F898" s="44">
        <f>F899</f>
        <v>0.6</v>
      </c>
      <c r="G898" s="44">
        <f>G899</f>
        <v>62</v>
      </c>
      <c r="H898" s="44">
        <f>H899</f>
        <v>59</v>
      </c>
      <c r="I898" s="30"/>
      <c r="J898" s="30"/>
    </row>
    <row r="899" spans="1:10" s="28" customFormat="1" ht="37.5">
      <c r="A899" s="45" t="s">
        <v>63</v>
      </c>
      <c r="B899" s="60" t="s">
        <v>507</v>
      </c>
      <c r="C899" s="43" t="s">
        <v>64</v>
      </c>
      <c r="D899" s="43" t="s">
        <v>69</v>
      </c>
      <c r="E899" s="43" t="s">
        <v>86</v>
      </c>
      <c r="F899" s="44">
        <v>0.6</v>
      </c>
      <c r="G899" s="44">
        <v>62</v>
      </c>
      <c r="H899" s="44">
        <v>59</v>
      </c>
      <c r="I899" s="30"/>
      <c r="J899" s="30"/>
    </row>
    <row r="900" spans="1:8" s="28" customFormat="1" ht="56.25">
      <c r="A900" s="45" t="s">
        <v>170</v>
      </c>
      <c r="B900" s="60" t="s">
        <v>564</v>
      </c>
      <c r="C900" s="91"/>
      <c r="D900" s="68"/>
      <c r="E900" s="68"/>
      <c r="F900" s="108">
        <f>F901+F903+F905+F909+F907</f>
        <v>14855.5</v>
      </c>
      <c r="G900" s="108">
        <f>G901+G903+G905+G909+G907</f>
        <v>70802.3</v>
      </c>
      <c r="H900" s="108">
        <f>H901+H903+H905+H909+H907</f>
        <v>70975.4</v>
      </c>
    </row>
    <row r="901" spans="1:8" s="28" customFormat="1" ht="107.25" customHeight="1">
      <c r="A901" s="46" t="s">
        <v>565</v>
      </c>
      <c r="B901" s="60" t="s">
        <v>508</v>
      </c>
      <c r="C901" s="43"/>
      <c r="D901" s="43"/>
      <c r="E901" s="43"/>
      <c r="F901" s="44">
        <f>F902</f>
        <v>6626.7</v>
      </c>
      <c r="G901" s="44">
        <f>G902</f>
        <v>0</v>
      </c>
      <c r="H901" s="44">
        <f>H902</f>
        <v>0</v>
      </c>
    </row>
    <row r="902" spans="1:8" s="28" customFormat="1" ht="18.75">
      <c r="A902" s="45" t="s">
        <v>111</v>
      </c>
      <c r="B902" s="60" t="s">
        <v>508</v>
      </c>
      <c r="C902" s="43" t="s">
        <v>112</v>
      </c>
      <c r="D902" s="43" t="s">
        <v>67</v>
      </c>
      <c r="E902" s="43" t="s">
        <v>131</v>
      </c>
      <c r="F902" s="44">
        <v>6626.7</v>
      </c>
      <c r="G902" s="44">
        <v>0</v>
      </c>
      <c r="H902" s="44">
        <v>0</v>
      </c>
    </row>
    <row r="903" spans="1:8" s="28" customFormat="1" ht="112.5">
      <c r="A903" s="59" t="s">
        <v>132</v>
      </c>
      <c r="B903" s="60" t="s">
        <v>509</v>
      </c>
      <c r="C903" s="43"/>
      <c r="D903" s="43"/>
      <c r="E903" s="43"/>
      <c r="F903" s="44">
        <f>F904</f>
        <v>2728.8</v>
      </c>
      <c r="G903" s="44">
        <f>G904</f>
        <v>2728.8</v>
      </c>
      <c r="H903" s="44">
        <f>H904</f>
        <v>2728.8</v>
      </c>
    </row>
    <row r="904" spans="1:8" s="28" customFormat="1" ht="18.75">
      <c r="A904" s="45" t="s">
        <v>111</v>
      </c>
      <c r="B904" s="60" t="s">
        <v>509</v>
      </c>
      <c r="C904" s="43" t="s">
        <v>112</v>
      </c>
      <c r="D904" s="43" t="s">
        <v>65</v>
      </c>
      <c r="E904" s="43" t="s">
        <v>74</v>
      </c>
      <c r="F904" s="44">
        <v>2728.8</v>
      </c>
      <c r="G904" s="44">
        <v>2728.8</v>
      </c>
      <c r="H904" s="44">
        <v>2728.8</v>
      </c>
    </row>
    <row r="905" spans="1:8" s="28" customFormat="1" ht="56.25">
      <c r="A905" s="45" t="s">
        <v>15</v>
      </c>
      <c r="B905" s="60" t="s">
        <v>510</v>
      </c>
      <c r="C905" s="43"/>
      <c r="D905" s="43"/>
      <c r="E905" s="43"/>
      <c r="F905" s="44">
        <f>F906</f>
        <v>5500</v>
      </c>
      <c r="G905" s="44">
        <f>G906</f>
        <v>4500</v>
      </c>
      <c r="H905" s="44">
        <f>H906</f>
        <v>4500</v>
      </c>
    </row>
    <row r="906" spans="1:8" s="28" customFormat="1" ht="37.5">
      <c r="A906" s="46" t="s">
        <v>113</v>
      </c>
      <c r="B906" s="60" t="s">
        <v>510</v>
      </c>
      <c r="C906" s="43" t="s">
        <v>114</v>
      </c>
      <c r="D906" s="43" t="s">
        <v>69</v>
      </c>
      <c r="E906" s="43" t="s">
        <v>86</v>
      </c>
      <c r="F906" s="44">
        <v>5500</v>
      </c>
      <c r="G906" s="44">
        <v>4500</v>
      </c>
      <c r="H906" s="44">
        <v>4500</v>
      </c>
    </row>
    <row r="907" spans="1:8" s="28" customFormat="1" ht="93.75">
      <c r="A907" s="61" t="s">
        <v>603</v>
      </c>
      <c r="B907" s="60" t="s">
        <v>602</v>
      </c>
      <c r="C907" s="43"/>
      <c r="D907" s="43"/>
      <c r="E907" s="43"/>
      <c r="F907" s="44">
        <f>F908</f>
        <v>0</v>
      </c>
      <c r="G907" s="44">
        <f>G908</f>
        <v>60000</v>
      </c>
      <c r="H907" s="44">
        <f>H908</f>
        <v>60000</v>
      </c>
    </row>
    <row r="908" spans="1:8" s="28" customFormat="1" ht="18.75">
      <c r="A908" s="45" t="s">
        <v>111</v>
      </c>
      <c r="B908" s="60" t="s">
        <v>602</v>
      </c>
      <c r="C908" s="43" t="s">
        <v>112</v>
      </c>
      <c r="D908" s="43" t="s">
        <v>67</v>
      </c>
      <c r="E908" s="43" t="s">
        <v>131</v>
      </c>
      <c r="F908" s="44">
        <v>0</v>
      </c>
      <c r="G908" s="44">
        <v>60000</v>
      </c>
      <c r="H908" s="44">
        <v>60000</v>
      </c>
    </row>
    <row r="909" spans="1:8" s="28" customFormat="1" ht="37.5">
      <c r="A909" s="59" t="s">
        <v>537</v>
      </c>
      <c r="B909" s="60" t="s">
        <v>538</v>
      </c>
      <c r="C909" s="43"/>
      <c r="D909" s="43"/>
      <c r="E909" s="43"/>
      <c r="F909" s="44">
        <f>F910</f>
        <v>0</v>
      </c>
      <c r="G909" s="44">
        <f>G910</f>
        <v>3573.5</v>
      </c>
      <c r="H909" s="44">
        <f>H910</f>
        <v>3746.6</v>
      </c>
    </row>
    <row r="910" spans="1:8" s="28" customFormat="1" ht="18.75">
      <c r="A910" s="59" t="s">
        <v>71</v>
      </c>
      <c r="B910" s="60" t="s">
        <v>538</v>
      </c>
      <c r="C910" s="43" t="s">
        <v>72</v>
      </c>
      <c r="D910" s="43" t="s">
        <v>73</v>
      </c>
      <c r="E910" s="43" t="s">
        <v>74</v>
      </c>
      <c r="F910" s="44">
        <v>0</v>
      </c>
      <c r="G910" s="44">
        <v>3573.5</v>
      </c>
      <c r="H910" s="44">
        <v>3746.6</v>
      </c>
    </row>
    <row r="911" spans="1:8" s="28" customFormat="1" ht="37.5">
      <c r="A911" s="46" t="s">
        <v>14</v>
      </c>
      <c r="B911" s="60" t="s">
        <v>511</v>
      </c>
      <c r="C911" s="43"/>
      <c r="D911" s="43"/>
      <c r="E911" s="43"/>
      <c r="F911" s="44">
        <f>F912</f>
        <v>316.8</v>
      </c>
      <c r="G911" s="44">
        <f>G912</f>
        <v>301.2</v>
      </c>
      <c r="H911" s="44">
        <f>H912</f>
        <v>301.2</v>
      </c>
    </row>
    <row r="912" spans="1:8" s="28" customFormat="1" ht="37.5">
      <c r="A912" s="45" t="s">
        <v>119</v>
      </c>
      <c r="B912" s="60" t="s">
        <v>512</v>
      </c>
      <c r="C912" s="43"/>
      <c r="D912" s="43"/>
      <c r="E912" s="43"/>
      <c r="F912" s="44">
        <f>F913+F914+F915+F916</f>
        <v>316.8</v>
      </c>
      <c r="G912" s="44">
        <f>G913+G914+G915+G916</f>
        <v>301.2</v>
      </c>
      <c r="H912" s="44">
        <f>H913+H914+H915+H916</f>
        <v>301.2</v>
      </c>
    </row>
    <row r="913" spans="1:8" s="28" customFormat="1" ht="18.75">
      <c r="A913" s="45" t="s">
        <v>111</v>
      </c>
      <c r="B913" s="60" t="s">
        <v>512</v>
      </c>
      <c r="C913" s="43" t="s">
        <v>112</v>
      </c>
      <c r="D913" s="43" t="s">
        <v>69</v>
      </c>
      <c r="E913" s="43" t="s">
        <v>74</v>
      </c>
      <c r="F913" s="44">
        <v>2.4</v>
      </c>
      <c r="G913" s="44">
        <v>2.4</v>
      </c>
      <c r="H913" s="44">
        <v>2.4</v>
      </c>
    </row>
    <row r="914" spans="1:8" s="28" customFormat="1" ht="18.75">
      <c r="A914" s="45" t="s">
        <v>111</v>
      </c>
      <c r="B914" s="60" t="s">
        <v>512</v>
      </c>
      <c r="C914" s="43" t="s">
        <v>112</v>
      </c>
      <c r="D914" s="43" t="s">
        <v>69</v>
      </c>
      <c r="E914" s="43" t="s">
        <v>67</v>
      </c>
      <c r="F914" s="44">
        <v>68.9</v>
      </c>
      <c r="G914" s="44">
        <v>53.3</v>
      </c>
      <c r="H914" s="44">
        <v>53.3</v>
      </c>
    </row>
    <row r="915" spans="1:8" s="28" customFormat="1" ht="18.75">
      <c r="A915" s="45" t="s">
        <v>111</v>
      </c>
      <c r="B915" s="60" t="s">
        <v>512</v>
      </c>
      <c r="C915" s="43" t="s">
        <v>112</v>
      </c>
      <c r="D915" s="43" t="s">
        <v>69</v>
      </c>
      <c r="E915" s="43" t="s">
        <v>124</v>
      </c>
      <c r="F915" s="44">
        <v>1.5</v>
      </c>
      <c r="G915" s="44">
        <v>1.5</v>
      </c>
      <c r="H915" s="44">
        <v>1.5</v>
      </c>
    </row>
    <row r="916" spans="1:8" s="28" customFormat="1" ht="18.75">
      <c r="A916" s="45" t="s">
        <v>111</v>
      </c>
      <c r="B916" s="60" t="s">
        <v>512</v>
      </c>
      <c r="C916" s="43" t="s">
        <v>112</v>
      </c>
      <c r="D916" s="43" t="s">
        <v>69</v>
      </c>
      <c r="E916" s="43" t="s">
        <v>86</v>
      </c>
      <c r="F916" s="44">
        <v>244</v>
      </c>
      <c r="G916" s="44">
        <v>244</v>
      </c>
      <c r="H916" s="44">
        <v>244</v>
      </c>
    </row>
    <row r="917" spans="1:8" s="28" customFormat="1" ht="37.5">
      <c r="A917" s="46" t="s">
        <v>115</v>
      </c>
      <c r="B917" s="60" t="s">
        <v>837</v>
      </c>
      <c r="C917" s="43"/>
      <c r="D917" s="43"/>
      <c r="E917" s="43"/>
      <c r="F917" s="44">
        <f>F918</f>
        <v>8039.700000000001</v>
      </c>
      <c r="G917" s="44">
        <f>G918</f>
        <v>0</v>
      </c>
      <c r="H917" s="44">
        <f>H918</f>
        <v>0</v>
      </c>
    </row>
    <row r="918" spans="1:8" s="28" customFormat="1" ht="18.75">
      <c r="A918" s="45" t="s">
        <v>839</v>
      </c>
      <c r="B918" s="60" t="s">
        <v>838</v>
      </c>
      <c r="C918" s="43"/>
      <c r="D918" s="43"/>
      <c r="E918" s="43"/>
      <c r="F918" s="44">
        <f>F919+F920</f>
        <v>8039.700000000001</v>
      </c>
      <c r="G918" s="44">
        <f>G919+G920</f>
        <v>0</v>
      </c>
      <c r="H918" s="44">
        <f>H919+H920</f>
        <v>0</v>
      </c>
    </row>
    <row r="919" spans="1:8" s="28" customFormat="1" ht="75">
      <c r="A919" s="45" t="s">
        <v>116</v>
      </c>
      <c r="B919" s="60" t="s">
        <v>838</v>
      </c>
      <c r="C919" s="43" t="s">
        <v>117</v>
      </c>
      <c r="D919" s="43" t="s">
        <v>69</v>
      </c>
      <c r="E919" s="43" t="s">
        <v>86</v>
      </c>
      <c r="F919" s="44">
        <v>6713.6</v>
      </c>
      <c r="G919" s="44">
        <v>0</v>
      </c>
      <c r="H919" s="44">
        <v>0</v>
      </c>
    </row>
    <row r="920" spans="1:8" s="28" customFormat="1" ht="37.5">
      <c r="A920" s="45" t="s">
        <v>63</v>
      </c>
      <c r="B920" s="60" t="s">
        <v>838</v>
      </c>
      <c r="C920" s="43" t="s">
        <v>64</v>
      </c>
      <c r="D920" s="43" t="s">
        <v>69</v>
      </c>
      <c r="E920" s="43" t="s">
        <v>86</v>
      </c>
      <c r="F920" s="44">
        <v>1326.1</v>
      </c>
      <c r="G920" s="44">
        <v>0</v>
      </c>
      <c r="H920" s="44">
        <v>0</v>
      </c>
    </row>
    <row r="921" spans="1:8" s="28" customFormat="1" ht="18.75">
      <c r="A921" s="109" t="s">
        <v>56</v>
      </c>
      <c r="B921" s="57"/>
      <c r="C921" s="57"/>
      <c r="D921" s="57"/>
      <c r="E921" s="57"/>
      <c r="F921" s="110">
        <f>F13+F186+F214+F225+F269+F347+F360+F364+F374+F393+F455+F463+F485+F488+F496+F507+F513+F519+F525+F530+F650+F654+F657+F663+F680+F688+F693+F699+F717+F743+F755+F765+F796+F818+F823+F829+F833+F839</f>
        <v>7924766.4</v>
      </c>
      <c r="G921" s="110">
        <f>G13+G186+G214+G225+G269+G347+G360+G364+G374+G393+G455+G463+G485+G488+G496+G507+G513+G519+G525+G530+G650+G654+G657+G663+G680+G688+G693+G699+G717+G743+G755+G765+G796+G818+G823+G829+G833+G839</f>
        <v>7173525.5</v>
      </c>
      <c r="H921" s="110">
        <f>H13+H186+H214+H225+H269+H347+H360+H364+H374+H393+H455+H463+H485+H488+H496+H507+H513+H519+H525+H530+H650+H654+H657+H663+H680+H688+H693+H699+H717+H743+H755+H765+H796+H818+H823+H829+H833+H839</f>
        <v>6069777.700000001</v>
      </c>
    </row>
    <row r="922" spans="1:8" s="28" customFormat="1" ht="18.75">
      <c r="A922" s="111"/>
      <c r="B922" s="112"/>
      <c r="C922" s="112"/>
      <c r="D922" s="112"/>
      <c r="E922" s="112"/>
      <c r="F922" s="113"/>
      <c r="G922" s="113"/>
      <c r="H922" s="113"/>
    </row>
    <row r="923" spans="1:8" s="28" customFormat="1" ht="18.75">
      <c r="A923" s="111"/>
      <c r="B923" s="112"/>
      <c r="C923" s="112"/>
      <c r="D923" s="112"/>
      <c r="E923" s="112"/>
      <c r="F923" s="113"/>
      <c r="G923" s="113"/>
      <c r="H923" s="113"/>
    </row>
    <row r="924" spans="1:8" s="28" customFormat="1" ht="37.5">
      <c r="A924" s="114" t="s">
        <v>184</v>
      </c>
      <c r="B924" s="114"/>
      <c r="C924" s="115"/>
      <c r="D924" s="115"/>
      <c r="E924" s="115"/>
      <c r="F924" s="116"/>
      <c r="G924" s="116"/>
      <c r="H924" s="117" t="s">
        <v>185</v>
      </c>
    </row>
    <row r="925" spans="1:9" s="28" customFormat="1" ht="18.75">
      <c r="A925" s="47"/>
      <c r="B925" s="115"/>
      <c r="C925" s="115"/>
      <c r="D925" s="115"/>
      <c r="E925" s="115"/>
      <c r="F925" s="118"/>
      <c r="G925" s="118"/>
      <c r="H925" s="118"/>
      <c r="I925" s="40"/>
    </row>
    <row r="926" spans="1:8" s="28" customFormat="1" ht="18.75">
      <c r="A926" s="114"/>
      <c r="B926" s="114"/>
      <c r="C926" s="119"/>
      <c r="D926" s="119"/>
      <c r="E926" s="119"/>
      <c r="F926" s="119"/>
      <c r="G926" s="119"/>
      <c r="H926" s="117"/>
    </row>
    <row r="927" spans="1:8" s="28" customFormat="1" ht="48" customHeight="1">
      <c r="A927" s="126"/>
      <c r="B927" s="126"/>
      <c r="C927" s="119"/>
      <c r="D927" s="119"/>
      <c r="E927" s="119"/>
      <c r="F927" s="119"/>
      <c r="G927" s="119"/>
      <c r="H927" s="117"/>
    </row>
  </sheetData>
  <sheetProtection/>
  <mergeCells count="11">
    <mergeCell ref="A927:B927"/>
    <mergeCell ref="A4:H4"/>
    <mergeCell ref="B7:B11"/>
    <mergeCell ref="H7:H11"/>
    <mergeCell ref="D7:D11"/>
    <mergeCell ref="E7:E11"/>
    <mergeCell ref="A7:A11"/>
    <mergeCell ref="C7:C11"/>
    <mergeCell ref="F7:F11"/>
    <mergeCell ref="G7:G11"/>
    <mergeCell ref="F2:H2"/>
  </mergeCells>
  <printOptions/>
  <pageMargins left="0.3937007874015748" right="0" top="0" bottom="0" header="0.5118110236220472" footer="0.2755905511811024"/>
  <pageSetup fitToHeight="0" fitToWidth="1" horizontalDpi="600" verticalDpi="600" orientation="portrait" paperSize="9" scale="5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B4119"/>
  <sheetViews>
    <sheetView zoomScalePageLayoutView="0" workbookViewId="0" topLeftCell="A579">
      <selection activeCell="A581" sqref="A581"/>
    </sheetView>
  </sheetViews>
  <sheetFormatPr defaultColWidth="9.00390625" defaultRowHeight="12.75"/>
  <cols>
    <col min="1" max="1" width="19.25390625" style="1" customWidth="1"/>
  </cols>
  <sheetData>
    <row r="1" ht="18.75">
      <c r="A1" s="2" t="s">
        <v>58</v>
      </c>
    </row>
    <row r="2" ht="12.75">
      <c r="A2"/>
    </row>
    <row r="3" ht="18.75">
      <c r="A3" s="2"/>
    </row>
    <row r="4" ht="12.75">
      <c r="A4"/>
    </row>
    <row r="5" ht="18.75">
      <c r="A5" s="4"/>
    </row>
    <row r="6" ht="18.75">
      <c r="A6" s="4"/>
    </row>
    <row r="7" ht="18.75">
      <c r="A7" s="18" t="s">
        <v>89</v>
      </c>
    </row>
    <row r="8" ht="12.75">
      <c r="A8"/>
    </row>
    <row r="9" ht="12.75">
      <c r="A9"/>
    </row>
    <row r="10" ht="12.75">
      <c r="A10"/>
    </row>
    <row r="11" ht="12.75">
      <c r="A11"/>
    </row>
    <row r="12" ht="18.75">
      <c r="A12" s="5">
        <v>7</v>
      </c>
    </row>
    <row r="13" ht="18.75">
      <c r="A13" s="9">
        <f>A14+A33+A55+A84+A30+A20</f>
        <v>1268574.6</v>
      </c>
    </row>
    <row r="14" ht="18.75">
      <c r="A14" s="11">
        <f>A15+A17</f>
        <v>882.9</v>
      </c>
    </row>
    <row r="15" ht="18.75">
      <c r="A15" s="11">
        <f>A16</f>
        <v>0</v>
      </c>
    </row>
    <row r="16" ht="18.75">
      <c r="A16" s="11">
        <v>0</v>
      </c>
    </row>
    <row r="17" ht="18.75">
      <c r="A17" s="11">
        <f>A18</f>
        <v>882.9</v>
      </c>
    </row>
    <row r="18" ht="18.75">
      <c r="A18" s="11">
        <f>A19</f>
        <v>882.9</v>
      </c>
    </row>
    <row r="19" ht="18.75">
      <c r="A19" s="11">
        <v>882.9</v>
      </c>
    </row>
    <row r="20" ht="18.75">
      <c r="A20" s="11">
        <f>A21+A23</f>
        <v>11703.3</v>
      </c>
    </row>
    <row r="21" ht="18.75">
      <c r="A21" s="11">
        <f>A22</f>
        <v>10307.3</v>
      </c>
    </row>
    <row r="22" ht="18.75">
      <c r="A22" s="11">
        <v>10307.3</v>
      </c>
    </row>
    <row r="23" ht="18.75">
      <c r="A23" s="11">
        <f>A24+A26+A28</f>
        <v>1396</v>
      </c>
    </row>
    <row r="24" ht="18.75">
      <c r="A24" s="11">
        <f>A25</f>
        <v>0</v>
      </c>
    </row>
    <row r="25" ht="18.75">
      <c r="A25" s="11">
        <v>0</v>
      </c>
    </row>
    <row r="26" ht="18.75">
      <c r="A26" s="11">
        <f>A27</f>
        <v>300</v>
      </c>
    </row>
    <row r="27" ht="18.75">
      <c r="A27" s="11">
        <v>300</v>
      </c>
    </row>
    <row r="28" ht="18.75">
      <c r="A28" s="11">
        <f>A29</f>
        <v>1096</v>
      </c>
    </row>
    <row r="29" ht="18.75">
      <c r="A29" s="11">
        <v>1096</v>
      </c>
    </row>
    <row r="30" ht="18.75">
      <c r="A30" s="11">
        <f>A31</f>
        <v>499.5</v>
      </c>
    </row>
    <row r="31" ht="18.75">
      <c r="A31" s="11">
        <f>A32</f>
        <v>499.5</v>
      </c>
    </row>
    <row r="32" ht="18.75">
      <c r="A32" s="11">
        <v>499.5</v>
      </c>
    </row>
    <row r="33" ht="18.75">
      <c r="A33" s="11">
        <f>A37+A43+A50+A52+A34</f>
        <v>58984.40000000001</v>
      </c>
    </row>
    <row r="34" ht="18.75">
      <c r="A34" s="11">
        <f>A35</f>
        <v>18086.8</v>
      </c>
    </row>
    <row r="35" ht="18.75">
      <c r="A35" s="11">
        <f>A36</f>
        <v>18086.8</v>
      </c>
    </row>
    <row r="36" ht="18.75">
      <c r="A36" s="11">
        <v>18086.8</v>
      </c>
    </row>
    <row r="37" ht="18.75">
      <c r="A37" s="11">
        <f>A38+A39+A41</f>
        <v>38697.600000000006</v>
      </c>
    </row>
    <row r="38" ht="18.75">
      <c r="A38" s="11">
        <v>700</v>
      </c>
    </row>
    <row r="39" ht="18.75">
      <c r="A39" s="11">
        <f>A40</f>
        <v>23925.9</v>
      </c>
    </row>
    <row r="40" ht="18.75">
      <c r="A40" s="11">
        <v>23925.9</v>
      </c>
    </row>
    <row r="41" ht="18.75">
      <c r="A41" s="11">
        <f>A42</f>
        <v>14071.7</v>
      </c>
    </row>
    <row r="42" ht="18.75">
      <c r="A42" s="11">
        <v>14071.7</v>
      </c>
    </row>
    <row r="43" ht="18.75">
      <c r="A43" s="11">
        <f>A45+A47+A48</f>
        <v>1448.3000000000002</v>
      </c>
    </row>
    <row r="44" ht="18.75">
      <c r="A44" s="11">
        <f>A45</f>
        <v>756.2</v>
      </c>
    </row>
    <row r="45" ht="18.75">
      <c r="A45" s="11">
        <v>756.2</v>
      </c>
    </row>
    <row r="46" ht="18.75">
      <c r="A46" s="11">
        <f>A47</f>
        <v>627.7</v>
      </c>
    </row>
    <row r="47" ht="18.75">
      <c r="A47" s="11">
        <v>627.7</v>
      </c>
    </row>
    <row r="48" ht="18.75">
      <c r="A48" s="11">
        <f>A49</f>
        <v>64.4</v>
      </c>
    </row>
    <row r="49" ht="18.75">
      <c r="A49" s="11">
        <v>64.4</v>
      </c>
    </row>
    <row r="50" ht="18.75">
      <c r="A50" s="11">
        <f>A51</f>
        <v>51.7</v>
      </c>
    </row>
    <row r="51" ht="18.75">
      <c r="A51" s="11">
        <v>51.7</v>
      </c>
    </row>
    <row r="52" ht="18.75">
      <c r="A52" s="11">
        <f>A53</f>
        <v>700</v>
      </c>
    </row>
    <row r="53" ht="18.75">
      <c r="A53" s="11">
        <f>A54</f>
        <v>700</v>
      </c>
    </row>
    <row r="54" ht="18.75">
      <c r="A54" s="11">
        <v>700</v>
      </c>
    </row>
    <row r="55" ht="18.75">
      <c r="A55" s="11">
        <f>A56+A60+A66+A81</f>
        <v>1177894.9</v>
      </c>
    </row>
    <row r="56" ht="18.75">
      <c r="A56" s="11">
        <f>A57+A58</f>
        <v>19557</v>
      </c>
    </row>
    <row r="57" ht="18.75">
      <c r="A57" s="11">
        <v>3490</v>
      </c>
    </row>
    <row r="58" ht="18.75">
      <c r="A58" s="11">
        <f>A59</f>
        <v>16067</v>
      </c>
    </row>
    <row r="59" ht="18.75">
      <c r="A59" s="11">
        <v>16067</v>
      </c>
    </row>
    <row r="60" ht="18.75">
      <c r="A60" s="11">
        <f>A61+A63</f>
        <v>9</v>
      </c>
    </row>
    <row r="61" ht="18.75">
      <c r="A61" s="11">
        <f>A62</f>
        <v>0</v>
      </c>
    </row>
    <row r="62" ht="18.75">
      <c r="A62" s="11">
        <v>0</v>
      </c>
    </row>
    <row r="63" ht="18.75">
      <c r="A63" s="11">
        <f>A64</f>
        <v>9</v>
      </c>
    </row>
    <row r="64" ht="18.75">
      <c r="A64" s="11">
        <f>A65</f>
        <v>9</v>
      </c>
    </row>
    <row r="65" ht="18.75">
      <c r="A65" s="11">
        <v>9</v>
      </c>
    </row>
    <row r="66" ht="18.75">
      <c r="A66" s="11">
        <f>A73+A75+A79+A67+A71+A77+A69</f>
        <v>1157600.5</v>
      </c>
    </row>
    <row r="67" ht="18.75">
      <c r="A67" s="11">
        <f>A68</f>
        <v>6262.4</v>
      </c>
    </row>
    <row r="68" ht="18.75">
      <c r="A68" s="11">
        <v>6262.4</v>
      </c>
    </row>
    <row r="69" ht="18.75">
      <c r="A69" s="11">
        <f>A70</f>
        <v>66962</v>
      </c>
    </row>
    <row r="70" ht="18.75">
      <c r="A70" s="11">
        <v>66962</v>
      </c>
    </row>
    <row r="71" ht="18.75">
      <c r="A71" s="11">
        <f>A72</f>
        <v>758862.2</v>
      </c>
    </row>
    <row r="72" ht="18.75">
      <c r="A72" s="11">
        <v>758862.2</v>
      </c>
    </row>
    <row r="73" ht="18.75">
      <c r="A73" s="11">
        <f>A74</f>
        <v>203118.1</v>
      </c>
    </row>
    <row r="74" ht="18.75">
      <c r="A74" s="11">
        <v>203118.1</v>
      </c>
    </row>
    <row r="75" ht="18.75">
      <c r="A75" s="11">
        <f>A76</f>
        <v>73818.9</v>
      </c>
    </row>
    <row r="76" ht="18.75">
      <c r="A76" s="11">
        <v>73818.9</v>
      </c>
    </row>
    <row r="77" ht="18.75">
      <c r="A77" s="11">
        <f>A78</f>
        <v>15109.3</v>
      </c>
    </row>
    <row r="78" ht="18.75">
      <c r="A78" s="11">
        <v>15109.3</v>
      </c>
    </row>
    <row r="79" ht="18.75">
      <c r="A79" s="11">
        <f>A80</f>
        <v>33467.6</v>
      </c>
    </row>
    <row r="80" ht="18.75">
      <c r="A80" s="11">
        <v>33467.6</v>
      </c>
    </row>
    <row r="81" ht="18.75">
      <c r="A81" s="11">
        <f>A82</f>
        <v>728.4</v>
      </c>
    </row>
    <row r="82" ht="18.75">
      <c r="A82" s="11">
        <f>A83</f>
        <v>728.4</v>
      </c>
    </row>
    <row r="83" ht="18.75">
      <c r="A83" s="11">
        <v>728.4</v>
      </c>
    </row>
    <row r="84" ht="18.75">
      <c r="A84" s="11">
        <f>A85+A89</f>
        <v>18609.6</v>
      </c>
    </row>
    <row r="85" ht="18.75">
      <c r="A85" s="11">
        <f>A86</f>
        <v>18573.399999999998</v>
      </c>
    </row>
    <row r="86" ht="18.75">
      <c r="A86" s="11">
        <f>A87+A88</f>
        <v>18573.399999999998</v>
      </c>
    </row>
    <row r="87" ht="18.75">
      <c r="A87" s="11">
        <v>16923.6</v>
      </c>
    </row>
    <row r="88" ht="18.75">
      <c r="A88" s="11">
        <v>1649.8</v>
      </c>
    </row>
    <row r="89" ht="18.75">
      <c r="A89" s="12">
        <f>A90</f>
        <v>36.2</v>
      </c>
    </row>
    <row r="90" ht="18.75">
      <c r="A90" s="12">
        <f>A91</f>
        <v>36.2</v>
      </c>
    </row>
    <row r="91" ht="18.75">
      <c r="A91" s="12">
        <v>36.2</v>
      </c>
    </row>
    <row r="92" ht="18.75">
      <c r="A92" s="9">
        <f>A93+A108</f>
        <v>935862.4999999999</v>
      </c>
    </row>
    <row r="93" ht="18.75">
      <c r="A93" s="11">
        <f>A101+A94+A96</f>
        <v>14441.2</v>
      </c>
    </row>
    <row r="94" ht="18.75">
      <c r="A94" s="11">
        <f>A95</f>
        <v>599.1</v>
      </c>
    </row>
    <row r="95" ht="18.75">
      <c r="A95" s="11">
        <v>599.1</v>
      </c>
    </row>
    <row r="96" ht="18.75">
      <c r="A96" s="11">
        <f>A97+A99</f>
        <v>9820.5</v>
      </c>
    </row>
    <row r="97" ht="18.75">
      <c r="A97" s="11">
        <f>A98</f>
        <v>4820.6</v>
      </c>
    </row>
    <row r="98" ht="18.75">
      <c r="A98" s="11">
        <v>4820.6</v>
      </c>
    </row>
    <row r="99" ht="18.75">
      <c r="A99" s="11">
        <f>A100</f>
        <v>4999.9</v>
      </c>
    </row>
    <row r="100" ht="18.75">
      <c r="A100" s="11">
        <v>4999.9</v>
      </c>
    </row>
    <row r="101" ht="18.75">
      <c r="A101" s="11">
        <f>A102+A104+A106</f>
        <v>4021.6</v>
      </c>
    </row>
    <row r="102" ht="18.75">
      <c r="A102" s="11">
        <f>A103</f>
        <v>0</v>
      </c>
    </row>
    <row r="103" ht="18.75">
      <c r="A103" s="11">
        <v>0</v>
      </c>
    </row>
    <row r="104" ht="18.75">
      <c r="A104" s="11">
        <f>A105</f>
        <v>4021.6</v>
      </c>
    </row>
    <row r="105" ht="18.75">
      <c r="A105" s="11">
        <v>4021.6</v>
      </c>
    </row>
    <row r="106" ht="18.75">
      <c r="A106" s="11">
        <f>A107</f>
        <v>0</v>
      </c>
    </row>
    <row r="107" ht="18.75">
      <c r="A107" s="11">
        <v>0</v>
      </c>
    </row>
    <row r="108" ht="18.75">
      <c r="A108" s="11">
        <f>A109+A114</f>
        <v>921421.2999999999</v>
      </c>
    </row>
    <row r="109" ht="18.75">
      <c r="A109" s="11">
        <f>A110+A112</f>
        <v>891908.3999999999</v>
      </c>
    </row>
    <row r="110" ht="18.75">
      <c r="A110" s="11">
        <f>A111</f>
        <v>601469.6</v>
      </c>
    </row>
    <row r="111" ht="18.75">
      <c r="A111" s="11">
        <v>601469.6</v>
      </c>
    </row>
    <row r="112" ht="18.75">
      <c r="A112" s="11">
        <f>A113</f>
        <v>290438.8</v>
      </c>
    </row>
    <row r="113" ht="18.75">
      <c r="A113" s="11">
        <v>290438.8</v>
      </c>
    </row>
    <row r="114" ht="18.75">
      <c r="A114" s="11">
        <f>A115</f>
        <v>29512.9</v>
      </c>
    </row>
    <row r="115" ht="18.75">
      <c r="A115" s="11">
        <f>A116</f>
        <v>29512.9</v>
      </c>
    </row>
    <row r="116" ht="18.75">
      <c r="A116" s="11">
        <v>29512.9</v>
      </c>
    </row>
    <row r="117" ht="18.75">
      <c r="A117" s="9">
        <f>A118+A141+A147</f>
        <v>29008.799999999996</v>
      </c>
    </row>
    <row r="118" ht="18.75">
      <c r="A118" s="11">
        <f>A126+A119+A122+A136+A129</f>
        <v>27858.6</v>
      </c>
    </row>
    <row r="119" ht="18.75">
      <c r="A119" s="11">
        <f>A120</f>
        <v>1195.3</v>
      </c>
    </row>
    <row r="120" ht="18.75">
      <c r="A120" s="11">
        <f>A121</f>
        <v>1195.3</v>
      </c>
    </row>
    <row r="121" ht="18.75">
      <c r="A121" s="11">
        <v>1195.3</v>
      </c>
    </row>
    <row r="122" ht="18.75">
      <c r="A122" s="11">
        <f>A123+A124</f>
        <v>797.0999999999999</v>
      </c>
    </row>
    <row r="123" ht="18.75">
      <c r="A123" s="11">
        <v>580.4</v>
      </c>
    </row>
    <row r="124" ht="18.75">
      <c r="A124" s="11">
        <f>A125</f>
        <v>216.7</v>
      </c>
    </row>
    <row r="125" ht="18.75">
      <c r="A125" s="11">
        <v>216.7</v>
      </c>
    </row>
    <row r="126" ht="18.75">
      <c r="A126" s="11">
        <f>A127+A128</f>
        <v>289</v>
      </c>
    </row>
    <row r="127" ht="18.75">
      <c r="A127" s="11">
        <v>10</v>
      </c>
    </row>
    <row r="128" ht="18.75">
      <c r="A128" s="11">
        <v>279</v>
      </c>
    </row>
    <row r="129" ht="18.75">
      <c r="A129" s="11">
        <f>A130+A132+A134</f>
        <v>10530</v>
      </c>
    </row>
    <row r="130" ht="18.75">
      <c r="A130" s="11">
        <f>A131</f>
        <v>8334</v>
      </c>
    </row>
    <row r="131" ht="18.75">
      <c r="A131" s="11">
        <v>8334</v>
      </c>
    </row>
    <row r="132" ht="18.75">
      <c r="A132" s="11">
        <f>A133</f>
        <v>1292.5</v>
      </c>
    </row>
    <row r="133" ht="18.75">
      <c r="A133" s="11">
        <v>1292.5</v>
      </c>
    </row>
    <row r="134" ht="18.75">
      <c r="A134" s="11">
        <f>A135</f>
        <v>903.5</v>
      </c>
    </row>
    <row r="135" ht="18.75">
      <c r="A135" s="11">
        <v>903.5</v>
      </c>
    </row>
    <row r="136" ht="18.75">
      <c r="A136" s="11">
        <f>A137+A139</f>
        <v>15047.199999999999</v>
      </c>
    </row>
    <row r="137" ht="18.75">
      <c r="A137" s="11">
        <f>A138</f>
        <v>14447.4</v>
      </c>
    </row>
    <row r="138" ht="18.75">
      <c r="A138" s="11">
        <v>14447.4</v>
      </c>
    </row>
    <row r="139" ht="18.75">
      <c r="A139" s="11">
        <f>A140</f>
        <v>599.8</v>
      </c>
    </row>
    <row r="140" ht="18.75">
      <c r="A140" s="11">
        <v>599.8</v>
      </c>
    </row>
    <row r="141" ht="18.75">
      <c r="A141" s="11">
        <f>A142+A144</f>
        <v>477.6</v>
      </c>
    </row>
    <row r="142" ht="18.75">
      <c r="A142" s="11">
        <f>A143</f>
        <v>319</v>
      </c>
    </row>
    <row r="143" ht="18.75">
      <c r="A143" s="11">
        <v>319</v>
      </c>
    </row>
    <row r="144" ht="18.75">
      <c r="A144" s="11">
        <f>A146+A145</f>
        <v>158.6</v>
      </c>
    </row>
    <row r="145" ht="18.75">
      <c r="A145" s="11">
        <v>4</v>
      </c>
    </row>
    <row r="146" ht="18.75">
      <c r="A146" s="11">
        <v>154.6</v>
      </c>
    </row>
    <row r="147" ht="18.75">
      <c r="A147" s="11">
        <f>A148+A150+A153</f>
        <v>672.6</v>
      </c>
    </row>
    <row r="148" ht="18.75">
      <c r="A148" s="11">
        <f>A149</f>
        <v>35</v>
      </c>
    </row>
    <row r="149" ht="18.75">
      <c r="A149" s="11">
        <v>35</v>
      </c>
    </row>
    <row r="150" ht="18.75">
      <c r="A150" s="11">
        <f>A151+A152</f>
        <v>85</v>
      </c>
    </row>
    <row r="151" ht="18.75">
      <c r="A151" s="11">
        <v>5</v>
      </c>
    </row>
    <row r="152" ht="18.75">
      <c r="A152" s="11">
        <v>80</v>
      </c>
    </row>
    <row r="153" ht="18.75">
      <c r="A153" s="11">
        <f>A154</f>
        <v>552.6</v>
      </c>
    </row>
    <row r="154" ht="18.75">
      <c r="A154" s="11">
        <f>A155</f>
        <v>552.6</v>
      </c>
    </row>
    <row r="155" ht="18.75">
      <c r="A155" s="11">
        <v>552.6</v>
      </c>
    </row>
    <row r="156" ht="18.75">
      <c r="A156" s="9">
        <f>A157+A167+A172+A177+A185</f>
        <v>206806.19999999998</v>
      </c>
    </row>
    <row r="157" ht="18.75">
      <c r="A157" s="11">
        <f>A158+A160+A164</f>
        <v>34381.5</v>
      </c>
    </row>
    <row r="158" ht="18.75">
      <c r="A158" s="11">
        <f>SUM(A159)</f>
        <v>30779.7</v>
      </c>
    </row>
    <row r="159" ht="18.75">
      <c r="A159" s="11">
        <v>30779.7</v>
      </c>
    </row>
    <row r="160" ht="18.75">
      <c r="A160" s="11">
        <f>A161+A162</f>
        <v>601.8</v>
      </c>
    </row>
    <row r="161" ht="18.75">
      <c r="A161" s="11">
        <v>390</v>
      </c>
    </row>
    <row r="162" ht="18.75">
      <c r="A162" s="11">
        <f>A163</f>
        <v>211.8</v>
      </c>
    </row>
    <row r="163" ht="18.75">
      <c r="A163" s="11">
        <v>211.8</v>
      </c>
    </row>
    <row r="164" ht="18.75">
      <c r="A164" s="11">
        <f>A165</f>
        <v>3000</v>
      </c>
    </row>
    <row r="165" ht="18.75">
      <c r="A165" s="11">
        <f>A166</f>
        <v>3000</v>
      </c>
    </row>
    <row r="166" ht="18.75">
      <c r="A166" s="11">
        <v>3000</v>
      </c>
    </row>
    <row r="167" ht="18.75">
      <c r="A167" s="11">
        <f>A168+A170</f>
        <v>58593.5</v>
      </c>
    </row>
    <row r="168" ht="18.75">
      <c r="A168" s="11">
        <f>SUM(A169)</f>
        <v>56238.5</v>
      </c>
    </row>
    <row r="169" ht="18.75">
      <c r="A169" s="11">
        <v>56238.5</v>
      </c>
    </row>
    <row r="170" ht="18.75">
      <c r="A170" s="11">
        <f>A171</f>
        <v>2355</v>
      </c>
    </row>
    <row r="171" ht="18.75">
      <c r="A171" s="11">
        <v>2355</v>
      </c>
    </row>
    <row r="172" ht="18.75">
      <c r="A172" s="11">
        <f>A173+A175</f>
        <v>8758.3</v>
      </c>
    </row>
    <row r="173" ht="18.75">
      <c r="A173" s="11">
        <f>SUM(A174)</f>
        <v>8683.3</v>
      </c>
    </row>
    <row r="174" ht="18.75">
      <c r="A174" s="11">
        <v>8683.3</v>
      </c>
    </row>
    <row r="175" ht="18.75">
      <c r="A175" s="11">
        <f>SUM(A176)</f>
        <v>75</v>
      </c>
    </row>
    <row r="176" ht="18.75">
      <c r="A176" s="11">
        <v>75</v>
      </c>
    </row>
    <row r="177" ht="18.75">
      <c r="A177" s="11">
        <f>A178+A180+A182</f>
        <v>71590</v>
      </c>
    </row>
    <row r="178" ht="18.75">
      <c r="A178" s="11">
        <f>A179</f>
        <v>57754.5</v>
      </c>
    </row>
    <row r="179" ht="18.75">
      <c r="A179" s="11">
        <v>57754.5</v>
      </c>
    </row>
    <row r="180" ht="18.75">
      <c r="A180" s="11">
        <f>A181</f>
        <v>513.4</v>
      </c>
    </row>
    <row r="181" ht="18.75">
      <c r="A181" s="11">
        <v>513.4</v>
      </c>
    </row>
    <row r="182" ht="18.75">
      <c r="A182" s="11">
        <f>A183</f>
        <v>13322.1</v>
      </c>
    </row>
    <row r="183" ht="18.75">
      <c r="A183" s="11">
        <f>A184</f>
        <v>13322.1</v>
      </c>
    </row>
    <row r="184" ht="18.75">
      <c r="A184" s="11">
        <v>13322.1</v>
      </c>
    </row>
    <row r="185" ht="18.75">
      <c r="A185" s="11">
        <f>A186+A194+A190</f>
        <v>33482.9</v>
      </c>
    </row>
    <row r="186" ht="18.75">
      <c r="A186" s="11">
        <f>SUM(A187)</f>
        <v>7273.9</v>
      </c>
    </row>
    <row r="187" ht="18.75">
      <c r="A187" s="11">
        <f>SUM(A188:A189)</f>
        <v>7273.9</v>
      </c>
    </row>
    <row r="188" ht="18.75">
      <c r="A188" s="11">
        <v>6258.9</v>
      </c>
    </row>
    <row r="189" ht="18.75">
      <c r="A189" s="11">
        <v>1015</v>
      </c>
    </row>
    <row r="190" ht="18.75">
      <c r="A190" s="11">
        <f>A191+A193</f>
        <v>7</v>
      </c>
    </row>
    <row r="191" ht="18.75">
      <c r="A191" s="11">
        <v>0.6</v>
      </c>
    </row>
    <row r="192" ht="18.75">
      <c r="A192" s="11">
        <f>A193</f>
        <v>6.4</v>
      </c>
    </row>
    <row r="193" ht="18.75">
      <c r="A193" s="11">
        <v>6.4</v>
      </c>
    </row>
    <row r="194" ht="18.75">
      <c r="A194" s="11">
        <f>SUM(A195:A196)</f>
        <v>26202</v>
      </c>
    </row>
    <row r="195" ht="18.75">
      <c r="A195" s="11">
        <v>25192.1</v>
      </c>
    </row>
    <row r="196" ht="18.75">
      <c r="A196" s="11">
        <v>1009.9</v>
      </c>
    </row>
    <row r="197" ht="18.75">
      <c r="A197" s="19">
        <f>A211+A215+A218+A198+A227</f>
        <v>200629.6</v>
      </c>
    </row>
    <row r="198" ht="18.75">
      <c r="A198" s="20">
        <f>A206+A204+A199</f>
        <v>70671.1</v>
      </c>
    </row>
    <row r="199" ht="18.75">
      <c r="A199" s="20">
        <f>A201+A203</f>
        <v>24055.8</v>
      </c>
    </row>
    <row r="200" ht="18.75">
      <c r="A200" s="20">
        <f>A201</f>
        <v>23255.8</v>
      </c>
    </row>
    <row r="201" ht="18.75">
      <c r="A201" s="20">
        <v>23255.8</v>
      </c>
    </row>
    <row r="202" ht="18.75">
      <c r="A202" s="20">
        <f>A203</f>
        <v>800</v>
      </c>
    </row>
    <row r="203" ht="18.75">
      <c r="A203" s="20">
        <f>800</f>
        <v>800</v>
      </c>
    </row>
    <row r="204" ht="18.75">
      <c r="A204" s="20">
        <f>A205</f>
        <v>6614.3</v>
      </c>
    </row>
    <row r="205" ht="18.75">
      <c r="A205" s="20">
        <v>6614.3</v>
      </c>
    </row>
    <row r="206" ht="18.75">
      <c r="A206" s="20">
        <f>A209+A207</f>
        <v>40001</v>
      </c>
    </row>
    <row r="207" ht="18.75">
      <c r="A207" s="20">
        <f>A208</f>
        <v>40000</v>
      </c>
    </row>
    <row r="208" ht="18.75">
      <c r="A208" s="20">
        <f>40000</f>
        <v>40000</v>
      </c>
    </row>
    <row r="209" ht="18.75">
      <c r="A209" s="20">
        <f>A210</f>
        <v>1</v>
      </c>
    </row>
    <row r="210" ht="18.75">
      <c r="A210" s="20">
        <v>1</v>
      </c>
    </row>
    <row r="211" ht="18.75">
      <c r="A211" s="20">
        <f>A212</f>
        <v>7500</v>
      </c>
    </row>
    <row r="212" ht="18.75">
      <c r="A212" s="20">
        <f>A213</f>
        <v>7500</v>
      </c>
    </row>
    <row r="213" ht="18.75">
      <c r="A213" s="20">
        <f>A214</f>
        <v>7500</v>
      </c>
    </row>
    <row r="214" ht="18.75">
      <c r="A214" s="20">
        <v>7500</v>
      </c>
    </row>
    <row r="215" ht="18.75">
      <c r="A215" s="20">
        <f>A216</f>
        <v>362</v>
      </c>
    </row>
    <row r="216" ht="18.75">
      <c r="A216" s="20">
        <f>A217</f>
        <v>362</v>
      </c>
    </row>
    <row r="217" ht="18.75">
      <c r="A217" s="20">
        <f>362</f>
        <v>362</v>
      </c>
    </row>
    <row r="218" ht="18.75">
      <c r="A218" s="20">
        <f>A219+A222</f>
        <v>120923.4</v>
      </c>
    </row>
    <row r="219" ht="18.75">
      <c r="A219" s="20">
        <f>A220</f>
        <v>7000</v>
      </c>
    </row>
    <row r="220" ht="18.75">
      <c r="A220" s="20">
        <f>A221</f>
        <v>7000</v>
      </c>
    </row>
    <row r="221" ht="18.75">
      <c r="A221" s="20">
        <f>7000</f>
        <v>7000</v>
      </c>
    </row>
    <row r="222" ht="18.75">
      <c r="A222" s="20">
        <f>A223+A225</f>
        <v>113923.4</v>
      </c>
    </row>
    <row r="223" ht="18.75">
      <c r="A223" s="20">
        <f>A224</f>
        <v>113922.4</v>
      </c>
    </row>
    <row r="224" ht="18.75">
      <c r="A224" s="20">
        <f>113922.4</f>
        <v>113922.4</v>
      </c>
    </row>
    <row r="225" ht="18.75">
      <c r="A225" s="20">
        <f>A226</f>
        <v>1</v>
      </c>
    </row>
    <row r="226" ht="18.75">
      <c r="A226" s="20">
        <f>1</f>
        <v>1</v>
      </c>
    </row>
    <row r="227" ht="18.75">
      <c r="A227" s="20">
        <f>A228</f>
        <v>1173.1</v>
      </c>
    </row>
    <row r="228" ht="18.75">
      <c r="A228" s="20">
        <f>A229</f>
        <v>1173.1</v>
      </c>
    </row>
    <row r="229" ht="18.75">
      <c r="A229" s="21">
        <f>A230</f>
        <v>1173.1</v>
      </c>
    </row>
    <row r="230" ht="18.75">
      <c r="A230" s="21">
        <v>1173.1</v>
      </c>
    </row>
    <row r="231" ht="18.75">
      <c r="A231" s="9">
        <f>A232+A238+A241+A244</f>
        <v>11972.2</v>
      </c>
    </row>
    <row r="232" ht="18.75">
      <c r="A232" s="11">
        <f>A233</f>
        <v>2122</v>
      </c>
    </row>
    <row r="233" ht="18.75">
      <c r="A233" s="11">
        <f>A235+A237</f>
        <v>2122</v>
      </c>
    </row>
    <row r="234" ht="18.75">
      <c r="A234" s="11">
        <f>A235</f>
        <v>1500</v>
      </c>
    </row>
    <row r="235" ht="18.75">
      <c r="A235" s="11">
        <f>1500</f>
        <v>1500</v>
      </c>
    </row>
    <row r="236" ht="18.75">
      <c r="A236" s="11">
        <f>A237</f>
        <v>622</v>
      </c>
    </row>
    <row r="237" ht="18.75">
      <c r="A237" s="11">
        <f>622</f>
        <v>622</v>
      </c>
    </row>
    <row r="238" ht="18.75">
      <c r="A238" s="11">
        <f>A239</f>
        <v>1000</v>
      </c>
    </row>
    <row r="239" ht="18.75">
      <c r="A239" s="11">
        <f>A240</f>
        <v>1000</v>
      </c>
    </row>
    <row r="240" ht="18.75">
      <c r="A240" s="11">
        <f>1000</f>
        <v>1000</v>
      </c>
    </row>
    <row r="241" ht="18.75">
      <c r="A241" s="11">
        <f>A242</f>
        <v>0</v>
      </c>
    </row>
    <row r="242" ht="18.75">
      <c r="A242" s="11">
        <f>A243</f>
        <v>0</v>
      </c>
    </row>
    <row r="243" ht="18.75">
      <c r="A243" s="11">
        <v>0</v>
      </c>
    </row>
    <row r="244" ht="18.75">
      <c r="A244" s="11">
        <f>A245</f>
        <v>8850.2</v>
      </c>
    </row>
    <row r="245" ht="18.75">
      <c r="A245" s="11">
        <f>A248+A246</f>
        <v>8850.2</v>
      </c>
    </row>
    <row r="246" ht="18.75">
      <c r="A246" s="11">
        <f>A247</f>
        <v>2000</v>
      </c>
    </row>
    <row r="247" ht="18.75">
      <c r="A247" s="11">
        <f>2000</f>
        <v>2000</v>
      </c>
    </row>
    <row r="248" ht="18.75">
      <c r="A248" s="11">
        <f>A249</f>
        <v>6850.2</v>
      </c>
    </row>
    <row r="249" ht="18.75">
      <c r="A249" s="11">
        <f>6850.2</f>
        <v>6850.2</v>
      </c>
    </row>
    <row r="250" ht="18.75">
      <c r="A250" s="9">
        <f>A251+A257+A259</f>
        <v>29348</v>
      </c>
    </row>
    <row r="251" ht="18.75">
      <c r="A251" s="11">
        <f>A252</f>
        <v>794.8</v>
      </c>
    </row>
    <row r="252" ht="18.75">
      <c r="A252" s="11">
        <f>A253</f>
        <v>794.8</v>
      </c>
    </row>
    <row r="253" ht="18.75">
      <c r="A253" s="11">
        <f>A254</f>
        <v>794.8</v>
      </c>
    </row>
    <row r="254" ht="18.75">
      <c r="A254" s="11">
        <v>794.8</v>
      </c>
    </row>
    <row r="255" ht="18.75">
      <c r="A255" s="11">
        <f>A256</f>
        <v>15100.8</v>
      </c>
    </row>
    <row r="256" ht="18.75">
      <c r="A256" s="11">
        <f>A257</f>
        <v>15100.8</v>
      </c>
    </row>
    <row r="257" ht="18.75">
      <c r="A257" s="11">
        <f>A258</f>
        <v>15100.8</v>
      </c>
    </row>
    <row r="258" ht="18.75">
      <c r="A258" s="11">
        <v>15100.8</v>
      </c>
    </row>
    <row r="259" ht="18.75">
      <c r="A259" s="11">
        <f>A260</f>
        <v>13452.4</v>
      </c>
    </row>
    <row r="260" ht="18.75">
      <c r="A260" s="11">
        <f>A261+A263</f>
        <v>13452.4</v>
      </c>
    </row>
    <row r="261" ht="18.75">
      <c r="A261" s="11">
        <f>A262</f>
        <v>8153.9</v>
      </c>
    </row>
    <row r="262" ht="18.75">
      <c r="A262" s="11">
        <v>8153.9</v>
      </c>
    </row>
    <row r="263" ht="18.75">
      <c r="A263" s="11">
        <f>A264</f>
        <v>5298.5</v>
      </c>
    </row>
    <row r="264" ht="18.75">
      <c r="A264" s="11">
        <v>5298.5</v>
      </c>
    </row>
    <row r="265" ht="18.75">
      <c r="A265" s="9">
        <f>A266</f>
        <v>3001</v>
      </c>
    </row>
    <row r="266" ht="18.75">
      <c r="A266" s="11">
        <f>A267+A269</f>
        <v>3001</v>
      </c>
    </row>
    <row r="267" ht="18.75">
      <c r="A267" s="11">
        <f>A268</f>
        <v>3000</v>
      </c>
    </row>
    <row r="268" ht="18.75">
      <c r="A268" s="11">
        <v>3000</v>
      </c>
    </row>
    <row r="269" ht="18.75">
      <c r="A269" s="11">
        <f>A270</f>
        <v>1</v>
      </c>
    </row>
    <row r="270" ht="18.75">
      <c r="A270" s="11">
        <v>1</v>
      </c>
    </row>
    <row r="271" ht="18.75">
      <c r="A271" s="9">
        <f>A272</f>
        <v>0</v>
      </c>
    </row>
    <row r="272" ht="18.75">
      <c r="A272" s="11">
        <f>A273+A275</f>
        <v>0</v>
      </c>
    </row>
    <row r="273" ht="18.75">
      <c r="A273" s="11">
        <f>A274</f>
        <v>0</v>
      </c>
    </row>
    <row r="274" ht="18.75">
      <c r="A274" s="11">
        <v>0</v>
      </c>
    </row>
    <row r="275" ht="18.75">
      <c r="A275" s="11">
        <f>A276</f>
        <v>0</v>
      </c>
    </row>
    <row r="276" ht="18.75">
      <c r="A276" s="11">
        <v>0</v>
      </c>
    </row>
    <row r="277" ht="18.75">
      <c r="A277" s="9">
        <f>A278+A282+A284+A286</f>
        <v>540</v>
      </c>
    </row>
    <row r="278" ht="18.75">
      <c r="A278" s="14">
        <f>A279+A280+A281</f>
        <v>279</v>
      </c>
    </row>
    <row r="279" ht="18.75">
      <c r="A279" s="11">
        <f>137</f>
        <v>137</v>
      </c>
    </row>
    <row r="280" ht="18.75">
      <c r="A280" s="11">
        <f>52</f>
        <v>52</v>
      </c>
    </row>
    <row r="281" ht="18.75">
      <c r="A281" s="11">
        <f>90</f>
        <v>90</v>
      </c>
    </row>
    <row r="282" ht="18.75">
      <c r="A282" s="11">
        <f>A283</f>
        <v>96</v>
      </c>
    </row>
    <row r="283" ht="18.75">
      <c r="A283" s="11">
        <v>96</v>
      </c>
    </row>
    <row r="284" ht="18.75">
      <c r="A284" s="11">
        <f>A285</f>
        <v>7</v>
      </c>
    </row>
    <row r="285" ht="18.75">
      <c r="A285" s="11">
        <v>7</v>
      </c>
    </row>
    <row r="286" ht="18.75">
      <c r="A286" s="11">
        <f>A287</f>
        <v>158</v>
      </c>
    </row>
    <row r="287" ht="18.75">
      <c r="A287" s="11">
        <f>A288</f>
        <v>158</v>
      </c>
    </row>
    <row r="288" ht="18.75">
      <c r="A288" s="11">
        <v>158</v>
      </c>
    </row>
    <row r="289" ht="18.75">
      <c r="A289" s="10">
        <f>A290+A294+A300</f>
        <v>170381.4</v>
      </c>
    </row>
    <row r="290" ht="18.75">
      <c r="A290" s="14">
        <f>A291</f>
        <v>79625.4</v>
      </c>
    </row>
    <row r="291" ht="18.75">
      <c r="A291" s="14">
        <f>A292+A293</f>
        <v>79625.4</v>
      </c>
    </row>
    <row r="292" ht="18.75">
      <c r="A292" s="14">
        <v>24070.6</v>
      </c>
    </row>
    <row r="293" ht="18.75">
      <c r="A293" s="14">
        <v>55554.8</v>
      </c>
    </row>
    <row r="294" ht="18.75">
      <c r="A294" s="14">
        <f>A295</f>
        <v>3642.2</v>
      </c>
    </row>
    <row r="295" ht="18.75">
      <c r="A295" s="14">
        <f>A296</f>
        <v>3642.2</v>
      </c>
    </row>
    <row r="296" ht="18.75">
      <c r="A296" s="14">
        <f>A297+A298+A299</f>
        <v>3642.2</v>
      </c>
    </row>
    <row r="297" ht="18.75">
      <c r="A297" s="14">
        <v>3263.6</v>
      </c>
    </row>
    <row r="298" ht="18.75">
      <c r="A298" s="14">
        <v>373.6</v>
      </c>
    </row>
    <row r="299" ht="18.75">
      <c r="A299" s="14">
        <v>5</v>
      </c>
    </row>
    <row r="300" ht="18.75">
      <c r="A300" s="14">
        <f>A301+A307+A336+A341+A331</f>
        <v>87113.8</v>
      </c>
    </row>
    <row r="301" ht="18.75">
      <c r="A301" s="14">
        <f>A302+A305</f>
        <v>659.3</v>
      </c>
    </row>
    <row r="302" ht="18.75">
      <c r="A302" s="14">
        <f>A304+A303</f>
        <v>609.3</v>
      </c>
    </row>
    <row r="303" ht="18.75">
      <c r="A303" s="14">
        <v>238.2</v>
      </c>
    </row>
    <row r="304" ht="18.75">
      <c r="A304" s="14">
        <v>371.1</v>
      </c>
    </row>
    <row r="305" ht="18.75">
      <c r="A305" s="14">
        <f>A306</f>
        <v>50</v>
      </c>
    </row>
    <row r="306" ht="18.75">
      <c r="A306" s="14">
        <v>50</v>
      </c>
    </row>
    <row r="307" ht="18.75">
      <c r="A307" s="14">
        <f>A309+A311+A315+A317+A319+A321+A323+A325+A327+A313+A329+A308</f>
        <v>12702.7</v>
      </c>
    </row>
    <row r="308" ht="18.75">
      <c r="A308" s="14">
        <v>0</v>
      </c>
    </row>
    <row r="309" ht="18.75">
      <c r="A309" s="14">
        <f>A310</f>
        <v>5332.8</v>
      </c>
    </row>
    <row r="310" ht="18.75">
      <c r="A310" s="14">
        <v>5332.8</v>
      </c>
    </row>
    <row r="311" ht="18.75">
      <c r="A311" s="14">
        <f>A312</f>
        <v>0</v>
      </c>
    </row>
    <row r="312" ht="18.75">
      <c r="A312" s="14">
        <v>0</v>
      </c>
    </row>
    <row r="313" ht="18.75">
      <c r="A313" s="14">
        <f>A314</f>
        <v>5000</v>
      </c>
    </row>
    <row r="314" ht="18.75">
      <c r="A314" s="14">
        <v>5000</v>
      </c>
    </row>
    <row r="315" ht="18.75">
      <c r="A315" s="14">
        <f>A316</f>
        <v>500</v>
      </c>
    </row>
    <row r="316" ht="18.75">
      <c r="A316" s="14">
        <v>500</v>
      </c>
    </row>
    <row r="317" ht="18.75">
      <c r="A317" s="14">
        <f>A318</f>
        <v>880.5</v>
      </c>
    </row>
    <row r="318" ht="18.75">
      <c r="A318" s="14">
        <v>880.5</v>
      </c>
    </row>
    <row r="319" ht="18.75">
      <c r="A319" s="14">
        <f>A320</f>
        <v>88</v>
      </c>
    </row>
    <row r="320" ht="18.75">
      <c r="A320" s="14">
        <v>88</v>
      </c>
    </row>
    <row r="321" ht="18.75">
      <c r="A321" s="14">
        <f>A322</f>
        <v>176.1</v>
      </c>
    </row>
    <row r="322" ht="18.75">
      <c r="A322" s="14">
        <v>176.1</v>
      </c>
    </row>
    <row r="323" ht="18.75">
      <c r="A323" s="14">
        <f>A324</f>
        <v>17.6</v>
      </c>
    </row>
    <row r="324" ht="18.75">
      <c r="A324" s="14">
        <v>17.6</v>
      </c>
    </row>
    <row r="325" ht="18.75">
      <c r="A325" s="14">
        <f>A326</f>
        <v>323.2</v>
      </c>
    </row>
    <row r="326" ht="18.75">
      <c r="A326" s="14">
        <v>323.2</v>
      </c>
    </row>
    <row r="327" ht="18.75">
      <c r="A327" s="14">
        <f>A328</f>
        <v>32.3</v>
      </c>
    </row>
    <row r="328" ht="18.75">
      <c r="A328" s="14">
        <v>32.3</v>
      </c>
    </row>
    <row r="329" ht="18.75">
      <c r="A329" s="14">
        <f>A330</f>
        <v>352.2</v>
      </c>
    </row>
    <row r="330" ht="18.75">
      <c r="A330" s="14">
        <v>352.2</v>
      </c>
    </row>
    <row r="331" ht="18.75">
      <c r="A331" s="14">
        <f>A332+A334</f>
        <v>70000</v>
      </c>
    </row>
    <row r="332" ht="18.75">
      <c r="A332" s="14">
        <f>A333</f>
        <v>50000</v>
      </c>
    </row>
    <row r="333" ht="18.75">
      <c r="A333" s="14">
        <v>50000</v>
      </c>
    </row>
    <row r="334" ht="18.75">
      <c r="A334" s="14">
        <f>A335</f>
        <v>20000</v>
      </c>
    </row>
    <row r="335" ht="18.75">
      <c r="A335" s="14">
        <v>20000</v>
      </c>
    </row>
    <row r="336" ht="18.75">
      <c r="A336" s="14">
        <f>A337+A339</f>
        <v>2200</v>
      </c>
    </row>
    <row r="337" ht="18.75">
      <c r="A337" s="14">
        <f>A338</f>
        <v>2000</v>
      </c>
    </row>
    <row r="338" ht="18.75">
      <c r="A338" s="14">
        <v>2000</v>
      </c>
    </row>
    <row r="339" ht="18.75">
      <c r="A339" s="14">
        <f>A340</f>
        <v>200</v>
      </c>
    </row>
    <row r="340" ht="18.75">
      <c r="A340" s="14">
        <v>200</v>
      </c>
    </row>
    <row r="341" ht="18.75">
      <c r="A341" s="14">
        <f>A342+A344</f>
        <v>1551.8</v>
      </c>
    </row>
    <row r="342" ht="18.75">
      <c r="A342" s="14">
        <f>A343</f>
        <v>1551.8</v>
      </c>
    </row>
    <row r="343" ht="18.75">
      <c r="A343" s="14">
        <v>1551.8</v>
      </c>
    </row>
    <row r="344" ht="18.75">
      <c r="A344" s="14">
        <f>A345</f>
        <v>0</v>
      </c>
    </row>
    <row r="345" ht="18.75">
      <c r="A345" s="14">
        <v>0</v>
      </c>
    </row>
    <row r="346" ht="18.75">
      <c r="A346" s="9">
        <f>A347+A351</f>
        <v>854.9</v>
      </c>
    </row>
    <row r="347" ht="18.75">
      <c r="A347" s="14">
        <f>A348</f>
        <v>520</v>
      </c>
    </row>
    <row r="348" ht="18.75">
      <c r="A348" s="11">
        <f>A350+A349</f>
        <v>520</v>
      </c>
    </row>
    <row r="349" ht="18.75">
      <c r="A349" s="11">
        <f>380</f>
        <v>380</v>
      </c>
    </row>
    <row r="350" ht="18.75">
      <c r="A350" s="11">
        <f>140</f>
        <v>140</v>
      </c>
    </row>
    <row r="351" ht="18.75">
      <c r="A351" s="11">
        <f>A352</f>
        <v>334.9</v>
      </c>
    </row>
    <row r="352" ht="18.75">
      <c r="A352" s="11">
        <f>A353+A354</f>
        <v>334.9</v>
      </c>
    </row>
    <row r="353" ht="18.75">
      <c r="A353" s="11">
        <f>140</f>
        <v>140</v>
      </c>
    </row>
    <row r="354" ht="18.75">
      <c r="A354" s="11">
        <v>194.9</v>
      </c>
    </row>
    <row r="355" ht="18.75">
      <c r="A355" s="10">
        <f>A356</f>
        <v>7500</v>
      </c>
    </row>
    <row r="356" ht="18.75">
      <c r="A356" s="11">
        <f>A359+A357+A361</f>
        <v>7500</v>
      </c>
    </row>
    <row r="357" ht="18.75">
      <c r="A357" s="11">
        <f>A358</f>
        <v>1000</v>
      </c>
    </row>
    <row r="358" ht="18.75">
      <c r="A358" s="11">
        <v>1000</v>
      </c>
    </row>
    <row r="359" ht="18.75">
      <c r="A359" s="11">
        <f>A360</f>
        <v>4000</v>
      </c>
    </row>
    <row r="360" ht="18.75">
      <c r="A360" s="11">
        <v>4000</v>
      </c>
    </row>
    <row r="361" ht="18.75">
      <c r="A361" s="11">
        <f>A362</f>
        <v>2500</v>
      </c>
    </row>
    <row r="362" ht="18.75">
      <c r="A362" s="11">
        <v>2500</v>
      </c>
    </row>
    <row r="363" ht="18.75">
      <c r="A363" s="10">
        <f>A364</f>
        <v>1035</v>
      </c>
    </row>
    <row r="364" ht="18.75">
      <c r="A364" s="11">
        <f>A365</f>
        <v>1035</v>
      </c>
    </row>
    <row r="365" ht="18.75">
      <c r="A365" s="11">
        <f>1035</f>
        <v>1035</v>
      </c>
    </row>
    <row r="366" ht="18.75">
      <c r="A366" s="10">
        <f>A367</f>
        <v>1588.9</v>
      </c>
    </row>
    <row r="367" ht="18.75">
      <c r="A367" s="11">
        <f>A368+A369+A370+A371+A372</f>
        <v>1588.9</v>
      </c>
    </row>
    <row r="368" ht="18.75">
      <c r="A368" s="11">
        <f>123.8+20.5+44.9+139+491.6</f>
        <v>819.8000000000001</v>
      </c>
    </row>
    <row r="369" ht="18.75">
      <c r="A369" s="11">
        <f>68+20+32+92.4+489.7+20</f>
        <v>722.1</v>
      </c>
    </row>
    <row r="370" ht="18.75">
      <c r="A370" s="11">
        <v>30</v>
      </c>
    </row>
    <row r="371" ht="18.75">
      <c r="A371" s="11">
        <v>17</v>
      </c>
    </row>
    <row r="372" ht="18.75">
      <c r="A372" s="11">
        <v>0</v>
      </c>
    </row>
    <row r="373" ht="18.75">
      <c r="A373" s="10">
        <f>A374</f>
        <v>6152.8</v>
      </c>
    </row>
    <row r="374" ht="18.75">
      <c r="A374" s="11">
        <f>A375+A376</f>
        <v>6152.8</v>
      </c>
    </row>
    <row r="375" ht="18.75">
      <c r="A375" s="11">
        <v>2852</v>
      </c>
    </row>
    <row r="376" ht="18.75">
      <c r="A376" s="11">
        <v>3300.8</v>
      </c>
    </row>
    <row r="377" ht="18.75">
      <c r="A377" s="9">
        <f>A378+A381+A384</f>
        <v>2270</v>
      </c>
    </row>
    <row r="378" ht="18.75">
      <c r="A378" s="11">
        <f>A379</f>
        <v>270</v>
      </c>
    </row>
    <row r="379" ht="18.75">
      <c r="A379" s="11">
        <f>A380</f>
        <v>270</v>
      </c>
    </row>
    <row r="380" ht="18.75">
      <c r="A380" s="11">
        <f>270</f>
        <v>270</v>
      </c>
    </row>
    <row r="381" ht="18.75">
      <c r="A381" s="11">
        <f>A382</f>
        <v>500</v>
      </c>
    </row>
    <row r="382" ht="18.75">
      <c r="A382" s="11">
        <f>A383</f>
        <v>500</v>
      </c>
    </row>
    <row r="383" ht="18.75">
      <c r="A383" s="11">
        <v>500</v>
      </c>
    </row>
    <row r="384" ht="18.75">
      <c r="A384" s="11">
        <f>A385</f>
        <v>1500</v>
      </c>
    </row>
    <row r="385" ht="18.75">
      <c r="A385" s="11">
        <f>A386</f>
        <v>1500</v>
      </c>
    </row>
    <row r="386" ht="18.75">
      <c r="A386" s="11">
        <f>1500</f>
        <v>1500</v>
      </c>
    </row>
    <row r="387" ht="18.75">
      <c r="A387" s="10">
        <f>A390+A388</f>
        <v>600</v>
      </c>
    </row>
    <row r="388" ht="18.75">
      <c r="A388" s="11">
        <f>A389</f>
        <v>200</v>
      </c>
    </row>
    <row r="389" ht="18.75">
      <c r="A389" s="11">
        <f>200</f>
        <v>200</v>
      </c>
    </row>
    <row r="390" ht="18.75">
      <c r="A390" s="11">
        <f>A391</f>
        <v>400</v>
      </c>
    </row>
    <row r="391" ht="18.75">
      <c r="A391" s="11">
        <f>400</f>
        <v>400</v>
      </c>
    </row>
    <row r="392" ht="18.75">
      <c r="A392" s="9">
        <f>A393</f>
        <v>18303.1</v>
      </c>
    </row>
    <row r="393" ht="18.75">
      <c r="A393" s="11">
        <f>A394</f>
        <v>18303.1</v>
      </c>
    </row>
    <row r="394" ht="18.75">
      <c r="A394" s="11">
        <f>18303.1</f>
        <v>18303.1</v>
      </c>
    </row>
    <row r="395" ht="18.75">
      <c r="A395" s="9">
        <f>A396+A404</f>
        <v>147648.5</v>
      </c>
    </row>
    <row r="396" ht="18.75">
      <c r="A396" s="11">
        <f>A397</f>
        <v>50883.2</v>
      </c>
    </row>
    <row r="397" ht="18.75">
      <c r="A397" s="11">
        <f>A398+A400+A402</f>
        <v>50883.2</v>
      </c>
    </row>
    <row r="398" ht="18.75">
      <c r="A398" s="11">
        <f>A399</f>
        <v>0</v>
      </c>
    </row>
    <row r="399" ht="18.75">
      <c r="A399" s="11">
        <v>0</v>
      </c>
    </row>
    <row r="400" ht="18.75">
      <c r="A400" s="14">
        <f>A401</f>
        <v>0</v>
      </c>
    </row>
    <row r="401" ht="18.75">
      <c r="A401" s="14">
        <v>0</v>
      </c>
    </row>
    <row r="402" ht="18.75">
      <c r="A402" s="14">
        <f>A403</f>
        <v>50883.2</v>
      </c>
    </row>
    <row r="403" ht="18.75">
      <c r="A403" s="14">
        <v>50883.2</v>
      </c>
    </row>
    <row r="404" ht="18.75">
      <c r="A404" s="11">
        <f>A405</f>
        <v>96765.3</v>
      </c>
    </row>
    <row r="405" ht="18.75">
      <c r="A405" s="11">
        <f>A406+A408</f>
        <v>96765.3</v>
      </c>
    </row>
    <row r="406" ht="18.75">
      <c r="A406" s="11">
        <f>A407</f>
        <v>91927</v>
      </c>
    </row>
    <row r="407" ht="18.75">
      <c r="A407" s="11">
        <f>91927</f>
        <v>91927</v>
      </c>
    </row>
    <row r="408" ht="18.75">
      <c r="A408" s="11">
        <f>A409</f>
        <v>4838.3</v>
      </c>
    </row>
    <row r="409" ht="18.75">
      <c r="A409" s="11">
        <f>4838.3</f>
        <v>4838.3</v>
      </c>
    </row>
    <row r="410" ht="18.75">
      <c r="A410" s="10">
        <f>A411+A417</f>
        <v>65</v>
      </c>
    </row>
    <row r="411" ht="18.75">
      <c r="A411" s="11">
        <f>A412</f>
        <v>0</v>
      </c>
    </row>
    <row r="412" ht="18.75">
      <c r="A412" s="11">
        <f>A413+A415</f>
        <v>0</v>
      </c>
    </row>
    <row r="413" ht="18.75">
      <c r="A413" s="11">
        <f>A414</f>
        <v>0</v>
      </c>
    </row>
    <row r="414" ht="18.75">
      <c r="A414" s="11">
        <v>0</v>
      </c>
    </row>
    <row r="415" ht="18.75">
      <c r="A415" s="11">
        <f>A416</f>
        <v>0</v>
      </c>
    </row>
    <row r="416" ht="18.75">
      <c r="A416" s="11">
        <v>0</v>
      </c>
    </row>
    <row r="417" ht="18.75">
      <c r="A417" s="11">
        <f>A418</f>
        <v>65</v>
      </c>
    </row>
    <row r="418" ht="18.75">
      <c r="A418" s="11">
        <f>A419</f>
        <v>65</v>
      </c>
    </row>
    <row r="419" ht="18.75">
      <c r="A419" s="11">
        <v>65</v>
      </c>
    </row>
    <row r="420" ht="18.75">
      <c r="A420" s="10">
        <f>A421+A425</f>
        <v>4000</v>
      </c>
    </row>
    <row r="421" ht="18.75">
      <c r="A421" s="11">
        <f>A422</f>
        <v>3000</v>
      </c>
    </row>
    <row r="422" ht="18.75">
      <c r="A422" s="11">
        <f>A423</f>
        <v>3000</v>
      </c>
    </row>
    <row r="423" ht="18.75">
      <c r="A423" s="11">
        <f>A424</f>
        <v>3000</v>
      </c>
    </row>
    <row r="424" ht="18.75">
      <c r="A424" s="11">
        <v>3000</v>
      </c>
    </row>
    <row r="425" ht="18.75">
      <c r="A425" s="11">
        <f>A426</f>
        <v>1000</v>
      </c>
    </row>
    <row r="426" ht="18.75">
      <c r="A426" s="11">
        <f>A427</f>
        <v>1000</v>
      </c>
    </row>
    <row r="427" ht="18.75">
      <c r="A427" s="11">
        <f>A428</f>
        <v>1000</v>
      </c>
    </row>
    <row r="428" ht="18.75">
      <c r="A428" s="11">
        <v>1000</v>
      </c>
    </row>
    <row r="429" ht="18.75">
      <c r="A429" s="10">
        <f>A430</f>
        <v>47310.2</v>
      </c>
    </row>
    <row r="430" ht="18.75">
      <c r="A430" s="11">
        <f>A431</f>
        <v>47310.2</v>
      </c>
    </row>
    <row r="431" ht="18.75">
      <c r="A431" s="11">
        <f>A432</f>
        <v>47310.2</v>
      </c>
    </row>
    <row r="432" ht="18.75">
      <c r="A432" s="11">
        <f>47310.2</f>
        <v>47310.2</v>
      </c>
    </row>
    <row r="433" ht="18.75">
      <c r="A433" s="10">
        <f>A434</f>
        <v>13410.1</v>
      </c>
    </row>
    <row r="434" ht="18.75">
      <c r="A434" s="11">
        <f>A435</f>
        <v>13410.1</v>
      </c>
    </row>
    <row r="435" ht="18.75">
      <c r="A435" s="11">
        <f>A436+A437+A438</f>
        <v>13410.1</v>
      </c>
    </row>
    <row r="436" ht="18.75">
      <c r="A436" s="11">
        <f>9567.5</f>
        <v>9567.5</v>
      </c>
    </row>
    <row r="437" ht="18.75">
      <c r="A437" s="11">
        <f>3564.6</f>
        <v>3564.6</v>
      </c>
    </row>
    <row r="438" ht="18.75">
      <c r="A438" s="11">
        <f>278</f>
        <v>278</v>
      </c>
    </row>
    <row r="439" ht="18.75">
      <c r="A439" s="10">
        <f>A440</f>
        <v>11417.800000000001</v>
      </c>
    </row>
    <row r="440" ht="18.75">
      <c r="A440" s="11">
        <f>A441+A442+A443</f>
        <v>11417.800000000001</v>
      </c>
    </row>
    <row r="441" ht="18.75">
      <c r="A441" s="11">
        <v>10454.9</v>
      </c>
    </row>
    <row r="442" ht="18.75">
      <c r="A442" s="11">
        <f>933.7</f>
        <v>933.7</v>
      </c>
    </row>
    <row r="443" ht="18.75">
      <c r="A443" s="11">
        <f>29.2</f>
        <v>29.2</v>
      </c>
    </row>
    <row r="444" ht="18.75">
      <c r="A444" s="9">
        <f>A445+A464+A506+A539+A509+A550+A547+A512</f>
        <v>853926.6000000001</v>
      </c>
    </row>
    <row r="445" ht="18.75">
      <c r="A445" s="11">
        <f>A448+A452+A461+A455+A458+A446</f>
        <v>29598.899999999998</v>
      </c>
    </row>
    <row r="446" ht="18.75">
      <c r="A446" s="11">
        <f>A447</f>
        <v>3419.3</v>
      </c>
    </row>
    <row r="447" ht="18.75">
      <c r="A447" s="11">
        <v>3419.3</v>
      </c>
    </row>
    <row r="448" ht="18.75">
      <c r="A448" s="11">
        <f>A449+A450+A451</f>
        <v>16283.9</v>
      </c>
    </row>
    <row r="449" ht="18.75">
      <c r="A449" s="11">
        <v>13987.5</v>
      </c>
    </row>
    <row r="450" ht="18.75">
      <c r="A450" s="11">
        <v>2277</v>
      </c>
    </row>
    <row r="451" ht="18.75">
      <c r="A451" s="11">
        <v>19.4</v>
      </c>
    </row>
    <row r="452" ht="18.75">
      <c r="A452" s="11">
        <f>A453+A454</f>
        <v>4968.400000000001</v>
      </c>
    </row>
    <row r="453" ht="18.75">
      <c r="A453" s="11">
        <v>4527.8</v>
      </c>
    </row>
    <row r="454" ht="18.75">
      <c r="A454" s="11">
        <v>440.6</v>
      </c>
    </row>
    <row r="455" ht="18.75">
      <c r="A455" s="11">
        <f>A456+A457</f>
        <v>165</v>
      </c>
    </row>
    <row r="456" ht="18.75">
      <c r="A456" s="11">
        <v>82.5</v>
      </c>
    </row>
    <row r="457" ht="18.75">
      <c r="A457" s="11">
        <v>82.5</v>
      </c>
    </row>
    <row r="458" ht="18.75">
      <c r="A458" s="11">
        <f>A459+A460</f>
        <v>4157.3</v>
      </c>
    </row>
    <row r="459" ht="18.75">
      <c r="A459" s="11">
        <v>3584.7</v>
      </c>
    </row>
    <row r="460" ht="18.75">
      <c r="A460" s="11">
        <v>572.6</v>
      </c>
    </row>
    <row r="461" ht="18.75">
      <c r="A461" s="11">
        <f>A462+A463</f>
        <v>605</v>
      </c>
    </row>
    <row r="462" ht="18.75">
      <c r="A462" s="11">
        <v>302.5</v>
      </c>
    </row>
    <row r="463" ht="18.75">
      <c r="A463" s="11">
        <v>302.5</v>
      </c>
    </row>
    <row r="464" ht="18.75">
      <c r="A464" s="11">
        <f>A472+A475+A477+A479+A481+A468+A470+A485+A498+A500+A503+A488+A494+A465+A483+A491+A496</f>
        <v>284274.1</v>
      </c>
    </row>
    <row r="465" ht="18.75">
      <c r="A465" s="11">
        <f>A466+A467</f>
        <v>64269.2</v>
      </c>
    </row>
    <row r="466" ht="18.75">
      <c r="A466" s="11">
        <v>1150</v>
      </c>
    </row>
    <row r="467" ht="18.75">
      <c r="A467" s="11">
        <v>63119.2</v>
      </c>
    </row>
    <row r="468" ht="18.75">
      <c r="A468" s="11">
        <f>A469</f>
        <v>653</v>
      </c>
    </row>
    <row r="469" ht="18.75">
      <c r="A469" s="11">
        <v>653</v>
      </c>
    </row>
    <row r="470" ht="18.75">
      <c r="A470" s="11">
        <f>A471</f>
        <v>262</v>
      </c>
    </row>
    <row r="471" ht="18.75">
      <c r="A471" s="11">
        <v>262</v>
      </c>
    </row>
    <row r="472" ht="18.75">
      <c r="A472" s="11">
        <f>A473+A474</f>
        <v>322.59999999999997</v>
      </c>
    </row>
    <row r="473" ht="18.75">
      <c r="A473" s="11">
        <v>7.7</v>
      </c>
    </row>
    <row r="474" ht="18.75">
      <c r="A474" s="11">
        <v>314.9</v>
      </c>
    </row>
    <row r="475" ht="18.75">
      <c r="A475" s="11">
        <f>A476</f>
        <v>585</v>
      </c>
    </row>
    <row r="476" ht="18.75">
      <c r="A476" s="11">
        <v>585</v>
      </c>
    </row>
    <row r="477" ht="18.75">
      <c r="A477" s="11">
        <f>A478</f>
        <v>1270</v>
      </c>
    </row>
    <row r="478" ht="18.75">
      <c r="A478" s="11">
        <v>1270</v>
      </c>
    </row>
    <row r="479" ht="18.75">
      <c r="A479" s="11">
        <f>A480</f>
        <v>2390</v>
      </c>
    </row>
    <row r="480" ht="18.75">
      <c r="A480" s="11">
        <v>2390</v>
      </c>
    </row>
    <row r="481" ht="18.75">
      <c r="A481" s="11">
        <f>A482</f>
        <v>0.6</v>
      </c>
    </row>
    <row r="482" ht="18.75">
      <c r="A482" s="11">
        <v>0.6</v>
      </c>
    </row>
    <row r="483" ht="18.75">
      <c r="A483" s="11">
        <f>A484</f>
        <v>180</v>
      </c>
    </row>
    <row r="484" ht="18.75">
      <c r="A484" s="11">
        <v>180</v>
      </c>
    </row>
    <row r="485" ht="18.75">
      <c r="A485" s="11">
        <f>A486+A487</f>
        <v>92483.1</v>
      </c>
    </row>
    <row r="486" ht="18.75">
      <c r="A486" s="11">
        <v>1399.8</v>
      </c>
    </row>
    <row r="487" ht="18.75">
      <c r="A487" s="11">
        <v>91083.3</v>
      </c>
    </row>
    <row r="488" ht="18.75">
      <c r="A488" s="11">
        <f>A489+A490</f>
        <v>467.8</v>
      </c>
    </row>
    <row r="489" ht="18.75">
      <c r="A489" s="11">
        <v>11.8</v>
      </c>
    </row>
    <row r="490" ht="18.75">
      <c r="A490" s="11">
        <v>456</v>
      </c>
    </row>
    <row r="491" ht="18.75">
      <c r="A491" s="11">
        <f>A492+A493</f>
        <v>306.5</v>
      </c>
    </row>
    <row r="492" ht="18.75">
      <c r="A492" s="11">
        <v>36.5</v>
      </c>
    </row>
    <row r="493" ht="18.75">
      <c r="A493" s="11">
        <v>270</v>
      </c>
    </row>
    <row r="494" ht="18.75">
      <c r="A494" s="11">
        <f>A495</f>
        <v>5.1</v>
      </c>
    </row>
    <row r="495" ht="18.75">
      <c r="A495" s="11">
        <v>5.1</v>
      </c>
    </row>
    <row r="496" ht="18.75">
      <c r="A496" s="11">
        <f>A497</f>
        <v>9</v>
      </c>
    </row>
    <row r="497" ht="18.75">
      <c r="A497" s="11">
        <v>9</v>
      </c>
    </row>
    <row r="498" ht="18.75">
      <c r="A498" s="11">
        <f>A499</f>
        <v>253</v>
      </c>
    </row>
    <row r="499" ht="18.75">
      <c r="A499" s="11">
        <v>253</v>
      </c>
    </row>
    <row r="500" ht="18.75">
      <c r="A500" s="11">
        <f>A501+A502</f>
        <v>120703.8</v>
      </c>
    </row>
    <row r="501" ht="18.75">
      <c r="A501" s="11">
        <v>1400</v>
      </c>
    </row>
    <row r="502" ht="18.75">
      <c r="A502" s="11">
        <v>119303.8</v>
      </c>
    </row>
    <row r="503" ht="18.75">
      <c r="A503" s="11">
        <f>A504+A505</f>
        <v>113.4</v>
      </c>
    </row>
    <row r="504" ht="18.75">
      <c r="A504" s="11">
        <v>1.7</v>
      </c>
    </row>
    <row r="505" ht="18.75">
      <c r="A505" s="11">
        <v>111.7</v>
      </c>
    </row>
    <row r="506" ht="18.75">
      <c r="A506" s="11">
        <f>A507+A544</f>
        <v>92585.5</v>
      </c>
    </row>
    <row r="507" ht="18.75">
      <c r="A507" s="11">
        <f>A508</f>
        <v>56449.8</v>
      </c>
    </row>
    <row r="508" ht="18.75">
      <c r="A508" s="11">
        <v>56449.8</v>
      </c>
    </row>
    <row r="509" ht="18.75">
      <c r="A509" s="11">
        <f>A511</f>
        <v>127.8</v>
      </c>
    </row>
    <row r="510" ht="18.75">
      <c r="A510" s="11">
        <f>A511</f>
        <v>127.8</v>
      </c>
    </row>
    <row r="511" ht="18.75">
      <c r="A511" s="11">
        <v>127.8</v>
      </c>
    </row>
    <row r="512" ht="18.75">
      <c r="A512" s="11">
        <f>A513+A515+A517+A519+A521+A523+A525+A531+A533+A535+A529+A527+A537</f>
        <v>403685.70000000007</v>
      </c>
    </row>
    <row r="513" ht="18.75">
      <c r="A513" s="11">
        <f>A514</f>
        <v>45615.9</v>
      </c>
    </row>
    <row r="514" ht="18.75">
      <c r="A514" s="11">
        <v>45615.9</v>
      </c>
    </row>
    <row r="515" ht="18.75">
      <c r="A515" s="11">
        <f>A516</f>
        <v>16840.8</v>
      </c>
    </row>
    <row r="516" ht="18.75">
      <c r="A516" s="11">
        <v>16840.8</v>
      </c>
    </row>
    <row r="517" ht="18.75">
      <c r="A517" s="11">
        <f>A518</f>
        <v>28330.3</v>
      </c>
    </row>
    <row r="518" ht="18.75">
      <c r="A518" s="11">
        <v>28330.3</v>
      </c>
    </row>
    <row r="519" ht="18.75">
      <c r="A519" s="11">
        <f>A520</f>
        <v>70292.9</v>
      </c>
    </row>
    <row r="520" ht="18.75">
      <c r="A520" s="11">
        <v>70292.9</v>
      </c>
    </row>
    <row r="521" ht="18.75">
      <c r="A521" s="11">
        <f>A522</f>
        <v>128547.4</v>
      </c>
    </row>
    <row r="522" ht="18.75">
      <c r="A522" s="11">
        <v>128547.4</v>
      </c>
    </row>
    <row r="523" ht="18.75">
      <c r="A523" s="11">
        <f>A524</f>
        <v>33.7</v>
      </c>
    </row>
    <row r="524" ht="18.75">
      <c r="A524" s="11">
        <v>33.7</v>
      </c>
    </row>
    <row r="525" ht="18.75">
      <c r="A525" s="11">
        <f>A526</f>
        <v>10373.2</v>
      </c>
    </row>
    <row r="526" ht="18.75">
      <c r="A526" s="11">
        <v>10373.2</v>
      </c>
    </row>
    <row r="527" ht="18.75">
      <c r="A527" s="11">
        <f>A528</f>
        <v>17.8</v>
      </c>
    </row>
    <row r="528" ht="18.75">
      <c r="A528" s="11">
        <v>17.8</v>
      </c>
    </row>
    <row r="529" ht="18.75">
      <c r="A529" s="11">
        <f>A530</f>
        <v>1797.7</v>
      </c>
    </row>
    <row r="530" ht="18.75">
      <c r="A530" s="11">
        <v>1797.7</v>
      </c>
    </row>
    <row r="531" ht="18.75">
      <c r="A531" s="11">
        <f>A532</f>
        <v>460.1</v>
      </c>
    </row>
    <row r="532" ht="18.75">
      <c r="A532" s="11">
        <v>460.1</v>
      </c>
    </row>
    <row r="533" ht="18.75">
      <c r="A533" s="11">
        <f>A534</f>
        <v>2102.9</v>
      </c>
    </row>
    <row r="534" ht="18.75">
      <c r="A534" s="11">
        <v>2102.9</v>
      </c>
    </row>
    <row r="535" ht="18.75">
      <c r="A535" s="11">
        <f>A536</f>
        <v>17354.9</v>
      </c>
    </row>
    <row r="536" ht="18.75">
      <c r="A536" s="11">
        <v>17354.9</v>
      </c>
    </row>
    <row r="537" ht="18.75">
      <c r="A537" s="11">
        <f>A538</f>
        <v>81918.1</v>
      </c>
    </row>
    <row r="538" ht="18.75">
      <c r="A538" s="11">
        <v>81918.1</v>
      </c>
    </row>
    <row r="539" ht="18.75">
      <c r="A539" s="11">
        <f>A540</f>
        <v>39313.8</v>
      </c>
    </row>
    <row r="540" ht="18.75">
      <c r="A540" s="11">
        <f>A541+A542+A543</f>
        <v>39313.8</v>
      </c>
    </row>
    <row r="541" ht="18.75">
      <c r="A541" s="11">
        <v>30662.6</v>
      </c>
    </row>
    <row r="542" ht="18.75">
      <c r="A542" s="11">
        <v>8649.2</v>
      </c>
    </row>
    <row r="543" ht="18.75">
      <c r="A543" s="11">
        <v>2</v>
      </c>
    </row>
    <row r="544" ht="18.75">
      <c r="A544" s="11">
        <f>A545</f>
        <v>36135.7</v>
      </c>
    </row>
    <row r="545" ht="18.75">
      <c r="A545" s="11">
        <f>A546</f>
        <v>36135.7</v>
      </c>
    </row>
    <row r="546" ht="18.75">
      <c r="A546" s="11">
        <v>36135.7</v>
      </c>
    </row>
    <row r="547" ht="18.75">
      <c r="A547" s="11">
        <f>A548</f>
        <v>0</v>
      </c>
    </row>
    <row r="548" ht="18.75">
      <c r="A548" s="11">
        <f>A549</f>
        <v>0</v>
      </c>
    </row>
    <row r="549" ht="18.75">
      <c r="A549" s="11">
        <v>0</v>
      </c>
    </row>
    <row r="550" ht="18.75">
      <c r="A550" s="11">
        <f>A551</f>
        <v>4340.8</v>
      </c>
    </row>
    <row r="551" ht="18.75">
      <c r="A551" s="11">
        <f>A553+A552</f>
        <v>4340.8</v>
      </c>
    </row>
    <row r="552" ht="18.75">
      <c r="A552" s="11">
        <v>65.5</v>
      </c>
    </row>
    <row r="553" ht="18.75">
      <c r="A553" s="11">
        <v>4275.3</v>
      </c>
    </row>
    <row r="554" ht="18.75">
      <c r="A554" s="9">
        <f>A555</f>
        <v>3820.6</v>
      </c>
    </row>
    <row r="555" ht="18.75">
      <c r="A555" s="11">
        <f>A556</f>
        <v>3820.6</v>
      </c>
    </row>
    <row r="556" ht="18.75">
      <c r="A556" s="11">
        <f>A557</f>
        <v>3820.6</v>
      </c>
    </row>
    <row r="557" ht="18.75">
      <c r="A557" s="11">
        <f>2000+1820.6</f>
        <v>3820.6</v>
      </c>
    </row>
    <row r="558" ht="18.75">
      <c r="A558" s="10">
        <f>A559</f>
        <v>0</v>
      </c>
    </row>
    <row r="559" ht="18.75">
      <c r="A559" s="11">
        <f>A560</f>
        <v>0</v>
      </c>
    </row>
    <row r="560" ht="18.75">
      <c r="A560" s="11">
        <v>0</v>
      </c>
    </row>
    <row r="561" ht="18.75">
      <c r="A561" s="9">
        <f>A562+A565</f>
        <v>2476.2</v>
      </c>
    </row>
    <row r="562" ht="18.75">
      <c r="A562" s="11">
        <f>A563+A564</f>
        <v>476.2</v>
      </c>
    </row>
    <row r="563" ht="18.75">
      <c r="A563" s="11">
        <f>228.2</f>
        <v>228.2</v>
      </c>
    </row>
    <row r="564" ht="18.75">
      <c r="A564" s="11">
        <v>248</v>
      </c>
    </row>
    <row r="565" ht="18.75">
      <c r="A565" s="11">
        <f>A566</f>
        <v>2000</v>
      </c>
    </row>
    <row r="566" ht="18.75">
      <c r="A566" s="11">
        <f>A567</f>
        <v>2000</v>
      </c>
    </row>
    <row r="567" ht="18.75">
      <c r="A567" s="11">
        <f>2000</f>
        <v>2000</v>
      </c>
    </row>
    <row r="568" ht="18.75">
      <c r="A568" s="9">
        <f>A569+A571</f>
        <v>0</v>
      </c>
    </row>
    <row r="569" ht="18.75">
      <c r="A569" s="11">
        <v>0</v>
      </c>
    </row>
    <row r="570" ht="18.75">
      <c r="A570" s="11">
        <v>0</v>
      </c>
    </row>
    <row r="571" ht="18.75">
      <c r="A571" s="11">
        <f>A572+A573+A574+A575+A576</f>
        <v>0</v>
      </c>
    </row>
    <row r="572" ht="18.75">
      <c r="A572" s="11"/>
    </row>
    <row r="573" ht="18.75">
      <c r="A573" s="11"/>
    </row>
    <row r="574" ht="18.75">
      <c r="A574" s="14">
        <v>0</v>
      </c>
    </row>
    <row r="575" ht="18.75">
      <c r="A575" s="11"/>
    </row>
    <row r="576" ht="18.75">
      <c r="A576" s="11">
        <v>0</v>
      </c>
    </row>
    <row r="577" ht="18.75">
      <c r="A577" s="10">
        <f>A578</f>
        <v>95473</v>
      </c>
    </row>
    <row r="578" ht="18.75">
      <c r="A578" s="11">
        <f>A579</f>
        <v>95473</v>
      </c>
    </row>
    <row r="579" ht="18.75">
      <c r="A579" s="11">
        <f>A580</f>
        <v>95473</v>
      </c>
    </row>
    <row r="580" ht="18.75">
      <c r="A580" s="11">
        <f>95472+1</f>
        <v>95473</v>
      </c>
    </row>
    <row r="581" ht="18.75">
      <c r="A581" s="22">
        <f>A582+A639+A642+A649+A655</f>
        <v>244174.89999999997</v>
      </c>
    </row>
    <row r="582" spans="1:2" ht="18.75">
      <c r="A582" s="23">
        <f>A585+A589+A591+A596+A609+A611+A613+A617+A627+A634+A623+A631+A587+A615+A619+A621+A636+A583+A629</f>
        <v>177977.4</v>
      </c>
      <c r="B582">
        <v>1321321</v>
      </c>
    </row>
    <row r="583" ht="18.75">
      <c r="A583" s="23">
        <f>A584</f>
        <v>1502.6</v>
      </c>
    </row>
    <row r="584" ht="18.75">
      <c r="A584" s="23">
        <v>1502.6</v>
      </c>
    </row>
    <row r="585" ht="18.75">
      <c r="A585" s="23">
        <f>A586</f>
        <v>3000</v>
      </c>
    </row>
    <row r="586" ht="18.75">
      <c r="A586" s="23">
        <v>3000</v>
      </c>
    </row>
    <row r="587" ht="18.75">
      <c r="A587" s="23">
        <f>A588</f>
        <v>132.4</v>
      </c>
    </row>
    <row r="588" ht="18.75">
      <c r="A588" s="23">
        <f>132.4</f>
        <v>132.4</v>
      </c>
    </row>
    <row r="589" ht="18.75">
      <c r="A589" s="23">
        <f>A590</f>
        <v>2068.4</v>
      </c>
    </row>
    <row r="590" ht="18.75">
      <c r="A590" s="23">
        <f>2068.4</f>
        <v>2068.4</v>
      </c>
    </row>
    <row r="591" ht="18.75">
      <c r="A591" s="23">
        <f>A592+A593+A594+A595</f>
        <v>14268.7</v>
      </c>
    </row>
    <row r="592" ht="18.75">
      <c r="A592" s="23">
        <f>46.5+5298.2+3796-1</f>
        <v>9139.7</v>
      </c>
    </row>
    <row r="593" ht="18.75">
      <c r="A593" s="23">
        <f>1029+1100</f>
        <v>2129</v>
      </c>
    </row>
    <row r="594" ht="18.75">
      <c r="A594" s="23">
        <v>0</v>
      </c>
    </row>
    <row r="595" ht="18.75">
      <c r="A595" s="23">
        <v>3000</v>
      </c>
    </row>
    <row r="596" ht="18.75">
      <c r="A596" s="23">
        <f>A597+A598+A599+A601+A602+A603+A606+A607+A604+A600+A605+A608</f>
        <v>135552.30000000002</v>
      </c>
    </row>
    <row r="597" ht="18.75">
      <c r="A597" s="23">
        <f>3087.8</f>
        <v>3087.8</v>
      </c>
    </row>
    <row r="598" ht="18.75">
      <c r="A598" s="23">
        <f>76661.3+208.8</f>
        <v>76870.1</v>
      </c>
    </row>
    <row r="599" ht="18.75">
      <c r="A599" s="23">
        <f>17239.8+2490-208.8</f>
        <v>19521</v>
      </c>
    </row>
    <row r="600" ht="18.75">
      <c r="A600" s="23">
        <f>15382.4</f>
        <v>15382.4</v>
      </c>
    </row>
    <row r="601" ht="18.75">
      <c r="A601" s="23">
        <f>1262.9</f>
        <v>1262.9</v>
      </c>
    </row>
    <row r="602" ht="18.75">
      <c r="A602" s="23">
        <v>13641.2</v>
      </c>
    </row>
    <row r="603" ht="18.75">
      <c r="A603" s="23">
        <f>3009.8+560.7</f>
        <v>3570.5</v>
      </c>
    </row>
    <row r="604" ht="18.75">
      <c r="A604" s="23">
        <v>2198.3</v>
      </c>
    </row>
    <row r="605" ht="18.75">
      <c r="A605" s="23">
        <v>0</v>
      </c>
    </row>
    <row r="606" ht="18.75">
      <c r="A606" s="23">
        <v>1.5</v>
      </c>
    </row>
    <row r="607" ht="18.75">
      <c r="A607" s="23">
        <f>13</f>
        <v>13</v>
      </c>
    </row>
    <row r="608" ht="18.75">
      <c r="A608" s="23">
        <v>3.6</v>
      </c>
    </row>
    <row r="609" ht="18.75">
      <c r="A609" s="23">
        <f>A610</f>
        <v>1784.3</v>
      </c>
    </row>
    <row r="610" ht="18.75">
      <c r="A610" s="23">
        <f>1784.3</f>
        <v>1784.3</v>
      </c>
    </row>
    <row r="611" ht="18.75">
      <c r="A611" s="23">
        <f>A612</f>
        <v>300</v>
      </c>
    </row>
    <row r="612" ht="18.75">
      <c r="A612" s="23">
        <f>300</f>
        <v>300</v>
      </c>
    </row>
    <row r="613" ht="18.75">
      <c r="A613" s="23">
        <f>A614</f>
        <v>500</v>
      </c>
    </row>
    <row r="614" ht="18.75">
      <c r="A614" s="23">
        <v>500</v>
      </c>
    </row>
    <row r="615" ht="18.75">
      <c r="A615" s="23">
        <f>A616</f>
        <v>391.4</v>
      </c>
    </row>
    <row r="616" ht="18.75">
      <c r="A616" s="23">
        <v>391.4</v>
      </c>
    </row>
    <row r="617" ht="18.75">
      <c r="A617" s="23">
        <f>A618</f>
        <v>2406.5</v>
      </c>
    </row>
    <row r="618" ht="18.75">
      <c r="A618" s="23">
        <f>2406.5</f>
        <v>2406.5</v>
      </c>
    </row>
    <row r="619" ht="18.75">
      <c r="A619" s="23">
        <f>A620</f>
        <v>5321.5</v>
      </c>
    </row>
    <row r="620" ht="18.75">
      <c r="A620" s="23">
        <f>5321.5</f>
        <v>5321.5</v>
      </c>
    </row>
    <row r="621" ht="18.75">
      <c r="A621" s="23">
        <f>A622</f>
        <v>19.3</v>
      </c>
    </row>
    <row r="622" ht="18.75">
      <c r="A622" s="23">
        <v>19.3</v>
      </c>
    </row>
    <row r="623" ht="18.75">
      <c r="A623" s="23">
        <f>A624+A625+A626</f>
        <v>4837.7</v>
      </c>
    </row>
    <row r="624" ht="18.75">
      <c r="A624" s="23">
        <v>4388.7</v>
      </c>
    </row>
    <row r="625" ht="18.75">
      <c r="A625" s="23">
        <v>403</v>
      </c>
    </row>
    <row r="626" ht="18.75">
      <c r="A626" s="23">
        <v>46</v>
      </c>
    </row>
    <row r="627" ht="18.75">
      <c r="A627" s="23">
        <f>A628</f>
        <v>200.6</v>
      </c>
    </row>
    <row r="628" ht="18.75">
      <c r="A628" s="23">
        <f>200.6</f>
        <v>200.6</v>
      </c>
    </row>
    <row r="629" ht="18.75">
      <c r="A629" s="23">
        <f>A630</f>
        <v>165.7</v>
      </c>
    </row>
    <row r="630" ht="18.75">
      <c r="A630" s="23">
        <v>165.7</v>
      </c>
    </row>
    <row r="631" ht="18.75">
      <c r="A631" s="23">
        <f>A632+A633</f>
        <v>5273.8</v>
      </c>
    </row>
    <row r="632" ht="18.75">
      <c r="A632" s="23">
        <f>2958.5</f>
        <v>2958.5</v>
      </c>
    </row>
    <row r="633" ht="18.75">
      <c r="A633" s="23">
        <f>2315.3</f>
        <v>2315.3</v>
      </c>
    </row>
    <row r="634" ht="18.75">
      <c r="A634" s="23">
        <f>A635</f>
        <v>102.8</v>
      </c>
    </row>
    <row r="635" ht="18.75">
      <c r="A635" s="23">
        <v>102.8</v>
      </c>
    </row>
    <row r="636" ht="18.75">
      <c r="A636" s="23">
        <f>A637+A638</f>
        <v>149.4</v>
      </c>
    </row>
    <row r="637" ht="18.75">
      <c r="A637" s="23">
        <v>140.4</v>
      </c>
    </row>
    <row r="638" ht="18.75">
      <c r="A638" s="23">
        <v>9</v>
      </c>
    </row>
    <row r="639" ht="18.75">
      <c r="A639" s="23">
        <f>A640</f>
        <v>8659.4</v>
      </c>
    </row>
    <row r="640" ht="18.75">
      <c r="A640" s="23">
        <f>A641</f>
        <v>8659.4</v>
      </c>
    </row>
    <row r="641" ht="18.75">
      <c r="A641" s="23">
        <f>8002.8+656.6</f>
        <v>8659.4</v>
      </c>
    </row>
    <row r="642" ht="18.75">
      <c r="A642" s="23">
        <f>A643+A645+A647</f>
        <v>27228.8</v>
      </c>
    </row>
    <row r="643" ht="18.75">
      <c r="A643" s="23">
        <f>A644</f>
        <v>20000</v>
      </c>
    </row>
    <row r="644" ht="18.75">
      <c r="A644" s="23">
        <v>20000</v>
      </c>
    </row>
    <row r="645" ht="18.75">
      <c r="A645" s="23">
        <f>A646</f>
        <v>2728.8</v>
      </c>
    </row>
    <row r="646" ht="18.75">
      <c r="A646" s="23">
        <f>2728.8</f>
        <v>2728.8</v>
      </c>
    </row>
    <row r="647" ht="18.75">
      <c r="A647" s="23">
        <f>A648</f>
        <v>4500</v>
      </c>
    </row>
    <row r="648" ht="18.75">
      <c r="A648" s="23">
        <v>4500</v>
      </c>
    </row>
    <row r="649" ht="18.75">
      <c r="A649" s="23">
        <f>A650</f>
        <v>309.3</v>
      </c>
    </row>
    <row r="650" ht="18.75">
      <c r="A650" s="23">
        <f>A651+A652+A653+A654</f>
        <v>309.3</v>
      </c>
    </row>
    <row r="651" ht="18.75">
      <c r="A651" s="23">
        <v>3.5</v>
      </c>
    </row>
    <row r="652" ht="18.75">
      <c r="A652" s="23">
        <f>56.5</f>
        <v>56.5</v>
      </c>
    </row>
    <row r="653" ht="18.75">
      <c r="A653" s="23">
        <f>3</f>
        <v>3</v>
      </c>
    </row>
    <row r="654" ht="18.75">
      <c r="A654" s="23">
        <f>246.3</f>
        <v>246.3</v>
      </c>
    </row>
    <row r="655" ht="18.75">
      <c r="A655" s="23">
        <f>A656</f>
        <v>30000</v>
      </c>
    </row>
    <row r="656" ht="18.75">
      <c r="A656" s="23">
        <f>A657+A658+A659</f>
        <v>30000</v>
      </c>
    </row>
    <row r="657" ht="18.75">
      <c r="A657" s="23">
        <v>20100</v>
      </c>
    </row>
    <row r="658" ht="18.75">
      <c r="A658" s="23">
        <v>9858.1</v>
      </c>
    </row>
    <row r="659" ht="18.75">
      <c r="A659" s="23">
        <v>41.9</v>
      </c>
    </row>
    <row r="660" ht="18.75">
      <c r="A660" s="13">
        <f>A13+A92+A117+A156+A197+A231+A265+A271+A277+A289+A346+A355+A363+A366+A373+A377+A387+A392+A395+A429+A433+A439+A444+A554+A558+A561+A568+A581+A250+A577+A420+A410</f>
        <v>4318151.9</v>
      </c>
    </row>
    <row r="661" ht="18.75">
      <c r="A661" s="7"/>
    </row>
    <row r="662" ht="18.75">
      <c r="A662" s="15">
        <v>4318317.6</v>
      </c>
    </row>
    <row r="663" ht="18.75">
      <c r="A663" s="6"/>
    </row>
    <row r="664" ht="18.75">
      <c r="A664" s="8"/>
    </row>
    <row r="665" ht="18.75">
      <c r="A665" s="16">
        <f>A660-A662</f>
        <v>-165.69999999925494</v>
      </c>
    </row>
    <row r="666" ht="18.75">
      <c r="A666" s="2"/>
    </row>
    <row r="667" ht="18.75">
      <c r="A667" s="6"/>
    </row>
    <row r="668" ht="18.75">
      <c r="A668" s="6"/>
    </row>
    <row r="669" ht="18.75">
      <c r="A669" s="6"/>
    </row>
    <row r="670" ht="18.75">
      <c r="A670" s="17"/>
    </row>
    <row r="671" ht="18.75">
      <c r="A671" s="6"/>
    </row>
    <row r="672" ht="18.75">
      <c r="A672" s="6"/>
    </row>
    <row r="673" ht="18.75">
      <c r="A673" s="6"/>
    </row>
    <row r="674" ht="18.75">
      <c r="A674" s="6"/>
    </row>
    <row r="675" ht="18.75">
      <c r="A675" s="6"/>
    </row>
    <row r="676" ht="18.75">
      <c r="A676" s="6"/>
    </row>
    <row r="677" ht="18.75">
      <c r="A677" s="6"/>
    </row>
    <row r="678" ht="18.75">
      <c r="A678" s="6"/>
    </row>
    <row r="679" ht="18.75">
      <c r="A679" s="6"/>
    </row>
    <row r="680" ht="18.75">
      <c r="A680" s="6"/>
    </row>
    <row r="681" ht="18.75">
      <c r="A681" s="6"/>
    </row>
    <row r="682" ht="18.75">
      <c r="A682" s="6"/>
    </row>
    <row r="683" ht="18.75">
      <c r="A683" s="6"/>
    </row>
    <row r="684" ht="18.75">
      <c r="A684" s="6"/>
    </row>
    <row r="685" ht="18.75">
      <c r="A685" s="6"/>
    </row>
    <row r="686" ht="18.75">
      <c r="A686" s="6"/>
    </row>
    <row r="687" ht="18.75">
      <c r="A687" s="6"/>
    </row>
    <row r="688" ht="18.75">
      <c r="A688" s="6"/>
    </row>
    <row r="689" ht="18.75">
      <c r="A689" s="6"/>
    </row>
    <row r="690" ht="18.75">
      <c r="A690" s="6"/>
    </row>
    <row r="691" ht="18.75">
      <c r="A691" s="6"/>
    </row>
    <row r="692" ht="18.75">
      <c r="A692" s="6"/>
    </row>
    <row r="693" ht="18.75">
      <c r="A693" s="6"/>
    </row>
    <row r="694" ht="18.75">
      <c r="A694" s="6"/>
    </row>
    <row r="695" ht="18.75">
      <c r="A695" s="6"/>
    </row>
    <row r="696" ht="18.75">
      <c r="A696" s="6"/>
    </row>
    <row r="697" ht="18.75">
      <c r="A697" s="6"/>
    </row>
    <row r="698" ht="18.75">
      <c r="A698" s="6"/>
    </row>
    <row r="699" ht="18.75">
      <c r="A699" s="6"/>
    </row>
    <row r="700" ht="18.75">
      <c r="A700" s="6"/>
    </row>
    <row r="701" ht="18.75">
      <c r="A701" s="6"/>
    </row>
    <row r="702" ht="18.75">
      <c r="A702" s="6"/>
    </row>
    <row r="703" ht="18.75">
      <c r="A703" s="6"/>
    </row>
    <row r="704" ht="18.75">
      <c r="A704" s="6"/>
    </row>
    <row r="705" ht="18.75">
      <c r="A705" s="6"/>
    </row>
    <row r="706" ht="18.75">
      <c r="A706" s="6"/>
    </row>
    <row r="707" ht="18.75">
      <c r="A707" s="6"/>
    </row>
    <row r="708" ht="18.75">
      <c r="A708" s="6"/>
    </row>
    <row r="709" ht="18.75">
      <c r="A709" s="6"/>
    </row>
    <row r="710" ht="18.75">
      <c r="A710" s="6"/>
    </row>
    <row r="711" ht="18.75">
      <c r="A711" s="6"/>
    </row>
    <row r="712" ht="18.75">
      <c r="A712" s="6"/>
    </row>
    <row r="713" ht="18.75">
      <c r="A713" s="6"/>
    </row>
    <row r="714" ht="18.75">
      <c r="A714" s="6"/>
    </row>
    <row r="715" ht="18.75">
      <c r="A715" s="6"/>
    </row>
    <row r="716" ht="18.75">
      <c r="A716" s="6"/>
    </row>
    <row r="717" ht="18.75">
      <c r="A717" s="6"/>
    </row>
    <row r="718" ht="18.75">
      <c r="A718" s="6"/>
    </row>
    <row r="719" ht="18.75">
      <c r="A719" s="6"/>
    </row>
    <row r="720" ht="18.75">
      <c r="A720" s="6"/>
    </row>
    <row r="721" ht="18.75">
      <c r="A721" s="6"/>
    </row>
    <row r="722" ht="18.75">
      <c r="A722" s="6"/>
    </row>
    <row r="723" ht="18.75">
      <c r="A723" s="6"/>
    </row>
    <row r="724" ht="18.75">
      <c r="A724" s="6"/>
    </row>
    <row r="725" ht="18.75">
      <c r="A725" s="6"/>
    </row>
    <row r="726" ht="18.75">
      <c r="A726" s="6"/>
    </row>
    <row r="727" ht="18.75">
      <c r="A727" s="6"/>
    </row>
    <row r="728" ht="18.75">
      <c r="A728" s="6"/>
    </row>
    <row r="729" ht="18.75">
      <c r="A729" s="6"/>
    </row>
    <row r="730" ht="18.75">
      <c r="A730" s="6"/>
    </row>
    <row r="731" ht="18.75">
      <c r="A731" s="6"/>
    </row>
    <row r="732" ht="18.75">
      <c r="A732" s="6"/>
    </row>
    <row r="733" ht="18.75">
      <c r="A733" s="6"/>
    </row>
    <row r="734" ht="18.75">
      <c r="A734" s="6"/>
    </row>
    <row r="735" ht="18.75">
      <c r="A735" s="6"/>
    </row>
    <row r="736" ht="18.75">
      <c r="A736" s="6"/>
    </row>
    <row r="737" ht="18.75">
      <c r="A737" s="6"/>
    </row>
    <row r="738" ht="18.75">
      <c r="A738" s="6"/>
    </row>
    <row r="739" ht="18.75">
      <c r="A739" s="6"/>
    </row>
    <row r="740" ht="18.75">
      <c r="A740" s="6"/>
    </row>
    <row r="741" ht="18.75">
      <c r="A741" s="6"/>
    </row>
    <row r="742" ht="18.75">
      <c r="A742" s="6"/>
    </row>
    <row r="743" ht="18.75">
      <c r="A743" s="6"/>
    </row>
    <row r="744" ht="18.75">
      <c r="A744" s="6"/>
    </row>
    <row r="745" ht="18.75">
      <c r="A745" s="6"/>
    </row>
    <row r="746" ht="18.75">
      <c r="A746" s="6"/>
    </row>
    <row r="747" ht="18.75">
      <c r="A747" s="6"/>
    </row>
    <row r="748" ht="18.75">
      <c r="A748" s="6"/>
    </row>
    <row r="749" ht="18.75">
      <c r="A749" s="6"/>
    </row>
    <row r="750" ht="18.75">
      <c r="A750" s="6"/>
    </row>
    <row r="751" ht="18.75">
      <c r="A751" s="6"/>
    </row>
    <row r="752" ht="18.75">
      <c r="A752" s="6"/>
    </row>
    <row r="753" ht="18.75">
      <c r="A753" s="6"/>
    </row>
    <row r="754" ht="18.75">
      <c r="A754" s="6"/>
    </row>
    <row r="755" ht="18.75">
      <c r="A755" s="6"/>
    </row>
    <row r="756" ht="18.75">
      <c r="A756" s="6"/>
    </row>
    <row r="757" ht="18.75">
      <c r="A757" s="6"/>
    </row>
    <row r="758" ht="18.75">
      <c r="A758" s="6"/>
    </row>
    <row r="759" ht="18.75">
      <c r="A759" s="6"/>
    </row>
    <row r="760" ht="18.75">
      <c r="A760" s="6"/>
    </row>
    <row r="761" ht="18.75">
      <c r="A761" s="6"/>
    </row>
    <row r="762" ht="18.75">
      <c r="A762" s="6"/>
    </row>
    <row r="763" ht="18.75">
      <c r="A763" s="6"/>
    </row>
    <row r="764" ht="18.75">
      <c r="A764" s="6"/>
    </row>
    <row r="765" ht="18.75">
      <c r="A765" s="6"/>
    </row>
    <row r="766" ht="18.75">
      <c r="A766" s="6"/>
    </row>
    <row r="767" ht="18.75">
      <c r="A767" s="6"/>
    </row>
    <row r="768" ht="18.75">
      <c r="A768" s="6"/>
    </row>
    <row r="769" ht="18.75">
      <c r="A769" s="6"/>
    </row>
    <row r="770" ht="18.75">
      <c r="A770" s="6"/>
    </row>
    <row r="771" ht="18.75">
      <c r="A771" s="6"/>
    </row>
    <row r="772" ht="18.75">
      <c r="A772" s="6"/>
    </row>
    <row r="773" ht="18.75">
      <c r="A773" s="6"/>
    </row>
    <row r="774" ht="18.75">
      <c r="A774" s="6"/>
    </row>
    <row r="775" ht="18.75">
      <c r="A775" s="6"/>
    </row>
    <row r="776" ht="18.75">
      <c r="A776" s="6"/>
    </row>
    <row r="777" ht="18.75">
      <c r="A777" s="6"/>
    </row>
    <row r="778" ht="18.75">
      <c r="A778" s="6"/>
    </row>
    <row r="779" ht="18.75">
      <c r="A779" s="6"/>
    </row>
    <row r="780" ht="18.75">
      <c r="A780" s="6"/>
    </row>
    <row r="781" ht="18.75">
      <c r="A781" s="6"/>
    </row>
    <row r="782" ht="18.75">
      <c r="A782" s="6"/>
    </row>
    <row r="783" ht="18.75">
      <c r="A783" s="6"/>
    </row>
    <row r="784" ht="18.75">
      <c r="A784" s="6"/>
    </row>
    <row r="785" ht="18.75">
      <c r="A785" s="6"/>
    </row>
    <row r="786" ht="18.75">
      <c r="A786" s="6"/>
    </row>
    <row r="787" ht="18.75">
      <c r="A787" s="6"/>
    </row>
    <row r="788" ht="18.75">
      <c r="A788" s="6"/>
    </row>
    <row r="789" ht="18.75">
      <c r="A789" s="6"/>
    </row>
    <row r="790" ht="18.75">
      <c r="A790" s="6"/>
    </row>
    <row r="791" ht="18.75">
      <c r="A791" s="6"/>
    </row>
    <row r="792" ht="18.75">
      <c r="A792" s="6"/>
    </row>
    <row r="793" ht="18.75">
      <c r="A793" s="6"/>
    </row>
    <row r="794" ht="18.75">
      <c r="A794" s="6"/>
    </row>
    <row r="795" ht="18.75">
      <c r="A795" s="6"/>
    </row>
    <row r="796" ht="18.75">
      <c r="A796" s="6"/>
    </row>
    <row r="797" ht="18.75">
      <c r="A797" s="6"/>
    </row>
    <row r="798" ht="18.75">
      <c r="A798" s="6"/>
    </row>
    <row r="799" ht="18.75">
      <c r="A799" s="6"/>
    </row>
    <row r="800" ht="18.75">
      <c r="A800" s="6"/>
    </row>
    <row r="801" ht="18.75">
      <c r="A801" s="6"/>
    </row>
    <row r="802" ht="18.75">
      <c r="A802" s="6"/>
    </row>
    <row r="803" ht="18.75">
      <c r="A803" s="6"/>
    </row>
    <row r="804" ht="18.75">
      <c r="A804" s="6"/>
    </row>
    <row r="805" ht="18.75">
      <c r="A805" s="6"/>
    </row>
    <row r="806" ht="18.75">
      <c r="A806" s="6"/>
    </row>
    <row r="807" ht="18.75">
      <c r="A807" s="6"/>
    </row>
    <row r="808" ht="18.75">
      <c r="A808" s="6"/>
    </row>
    <row r="809" ht="18.75">
      <c r="A809" s="6"/>
    </row>
    <row r="810" ht="18.75">
      <c r="A810" s="6"/>
    </row>
    <row r="811" ht="18.75">
      <c r="A811" s="6"/>
    </row>
    <row r="812" ht="18.75">
      <c r="A812" s="6"/>
    </row>
    <row r="813" ht="18.75">
      <c r="A813" s="6"/>
    </row>
    <row r="814" ht="18.75">
      <c r="A814" s="6"/>
    </row>
    <row r="815" ht="18.75">
      <c r="A815" s="6"/>
    </row>
    <row r="816" ht="18.75">
      <c r="A816" s="6"/>
    </row>
    <row r="817" ht="18.75">
      <c r="A817" s="6"/>
    </row>
    <row r="818" ht="18.75">
      <c r="A818" s="6"/>
    </row>
    <row r="819" ht="18.75">
      <c r="A819" s="6"/>
    </row>
    <row r="820" ht="18.75">
      <c r="A820" s="6"/>
    </row>
    <row r="821" ht="18.75">
      <c r="A821" s="6"/>
    </row>
    <row r="822" ht="18.75">
      <c r="A822" s="6"/>
    </row>
    <row r="823" ht="18.75">
      <c r="A823" s="6"/>
    </row>
    <row r="824" ht="18.75">
      <c r="A824" s="6"/>
    </row>
    <row r="825" ht="18.75">
      <c r="A825" s="6"/>
    </row>
    <row r="826" ht="18.75">
      <c r="A826" s="6"/>
    </row>
    <row r="827" ht="18.75">
      <c r="A827" s="6"/>
    </row>
    <row r="828" ht="18.75">
      <c r="A828" s="6"/>
    </row>
    <row r="829" ht="18.75">
      <c r="A829" s="6"/>
    </row>
    <row r="830" ht="18.75">
      <c r="A830" s="6"/>
    </row>
    <row r="831" ht="18.75">
      <c r="A831" s="6"/>
    </row>
    <row r="832" ht="18.75">
      <c r="A832" s="6"/>
    </row>
    <row r="833" ht="18.75">
      <c r="A833" s="6"/>
    </row>
    <row r="834" ht="18.75">
      <c r="A834" s="6"/>
    </row>
    <row r="835" ht="18.75">
      <c r="A835" s="6"/>
    </row>
    <row r="836" ht="18.75">
      <c r="A836" s="6"/>
    </row>
    <row r="837" ht="18.75">
      <c r="A837" s="6"/>
    </row>
    <row r="838" ht="18.75">
      <c r="A838" s="6"/>
    </row>
    <row r="839" ht="18.75">
      <c r="A839" s="6"/>
    </row>
    <row r="840" ht="18.75">
      <c r="A840" s="6"/>
    </row>
    <row r="841" ht="18.75">
      <c r="A841" s="6"/>
    </row>
    <row r="842" ht="18.75">
      <c r="A842" s="6"/>
    </row>
    <row r="843" ht="18.75">
      <c r="A843" s="6"/>
    </row>
    <row r="844" ht="18.75">
      <c r="A844" s="6"/>
    </row>
    <row r="845" ht="18.75">
      <c r="A845" s="6"/>
    </row>
    <row r="846" ht="18.75">
      <c r="A846" s="6"/>
    </row>
    <row r="847" ht="18.75">
      <c r="A847" s="6"/>
    </row>
    <row r="848" ht="18.75">
      <c r="A848" s="6"/>
    </row>
    <row r="849" ht="18.75">
      <c r="A849" s="6"/>
    </row>
    <row r="850" ht="18.75">
      <c r="A850" s="6"/>
    </row>
    <row r="851" ht="18.75">
      <c r="A851" s="6"/>
    </row>
    <row r="852" ht="18.75">
      <c r="A852" s="6"/>
    </row>
    <row r="853" ht="18.75">
      <c r="A853" s="6"/>
    </row>
    <row r="854" ht="18.75">
      <c r="A854" s="6"/>
    </row>
    <row r="855" ht="18.75">
      <c r="A855" s="6"/>
    </row>
    <row r="856" ht="18.75">
      <c r="A856" s="6"/>
    </row>
    <row r="857" ht="18.75">
      <c r="A857" s="6"/>
    </row>
    <row r="858" ht="18.75">
      <c r="A858" s="6"/>
    </row>
    <row r="859" ht="18.75">
      <c r="A859" s="6"/>
    </row>
    <row r="860" ht="18.75">
      <c r="A860" s="6"/>
    </row>
    <row r="861" ht="18.75">
      <c r="A861" s="6"/>
    </row>
    <row r="862" ht="18.75">
      <c r="A862" s="6"/>
    </row>
    <row r="863" ht="18.75">
      <c r="A863" s="6"/>
    </row>
    <row r="864" ht="18.75">
      <c r="A864" s="6"/>
    </row>
    <row r="865" ht="18.75">
      <c r="A865" s="6"/>
    </row>
    <row r="866" ht="18.75">
      <c r="A866" s="6"/>
    </row>
    <row r="867" ht="18.75">
      <c r="A867" s="6"/>
    </row>
    <row r="868" ht="18.75">
      <c r="A868" s="6"/>
    </row>
    <row r="869" ht="18.75">
      <c r="A869" s="6"/>
    </row>
    <row r="870" ht="18.75">
      <c r="A870" s="6"/>
    </row>
    <row r="871" ht="18.75">
      <c r="A871" s="6"/>
    </row>
    <row r="872" ht="18.75">
      <c r="A872" s="6"/>
    </row>
    <row r="873" ht="18.75">
      <c r="A873" s="6"/>
    </row>
    <row r="874" ht="18.75">
      <c r="A874" s="6"/>
    </row>
    <row r="875" ht="18.75">
      <c r="A875" s="6"/>
    </row>
    <row r="876" ht="18.75">
      <c r="A876" s="6"/>
    </row>
    <row r="877" ht="18.75">
      <c r="A877" s="6"/>
    </row>
    <row r="878" ht="18.75">
      <c r="A878" s="6"/>
    </row>
    <row r="879" ht="18.75">
      <c r="A879" s="6"/>
    </row>
    <row r="880" ht="18.75">
      <c r="A880" s="6"/>
    </row>
    <row r="881" ht="18.75">
      <c r="A881" s="6"/>
    </row>
    <row r="882" ht="18.75">
      <c r="A882" s="6"/>
    </row>
    <row r="883" ht="18.75">
      <c r="A883" s="6"/>
    </row>
    <row r="884" ht="18.75">
      <c r="A884" s="6"/>
    </row>
    <row r="885" ht="18.75">
      <c r="A885" s="6"/>
    </row>
    <row r="886" ht="18.75">
      <c r="A886" s="6"/>
    </row>
    <row r="887" ht="18.75">
      <c r="A887" s="6"/>
    </row>
    <row r="888" ht="18.75">
      <c r="A888" s="6"/>
    </row>
    <row r="889" ht="18.75">
      <c r="A889" s="6"/>
    </row>
    <row r="890" ht="18.75">
      <c r="A890" s="6"/>
    </row>
    <row r="891" ht="18.75">
      <c r="A891" s="6"/>
    </row>
    <row r="892" ht="18.75">
      <c r="A892" s="6"/>
    </row>
    <row r="893" ht="18.75">
      <c r="A893" s="6"/>
    </row>
    <row r="894" ht="18.75">
      <c r="A894" s="6"/>
    </row>
    <row r="895" ht="18.75">
      <c r="A895" s="6"/>
    </row>
    <row r="896" ht="18.75">
      <c r="A896" s="6"/>
    </row>
    <row r="897" ht="18.75">
      <c r="A897" s="6"/>
    </row>
    <row r="898" ht="18.75">
      <c r="A898" s="6"/>
    </row>
    <row r="899" ht="18.75">
      <c r="A899" s="6"/>
    </row>
    <row r="900" ht="18.75">
      <c r="A900" s="6"/>
    </row>
    <row r="901" ht="18.75">
      <c r="A901" s="6"/>
    </row>
    <row r="902" ht="18.75">
      <c r="A902" s="6"/>
    </row>
    <row r="903" ht="18.75">
      <c r="A903" s="6"/>
    </row>
    <row r="904" ht="18.75">
      <c r="A904" s="6"/>
    </row>
    <row r="905" ht="18.75">
      <c r="A905" s="6"/>
    </row>
    <row r="906" ht="18.75">
      <c r="A906" s="6"/>
    </row>
    <row r="907" ht="18.75">
      <c r="A907" s="6"/>
    </row>
    <row r="908" ht="18.75">
      <c r="A908" s="6"/>
    </row>
    <row r="909" ht="18.75">
      <c r="A909" s="6"/>
    </row>
    <row r="910" ht="18.75">
      <c r="A910" s="6"/>
    </row>
    <row r="911" ht="18.75">
      <c r="A911" s="6"/>
    </row>
    <row r="912" ht="18.75">
      <c r="A912" s="6"/>
    </row>
    <row r="913" ht="18.75">
      <c r="A913" s="6"/>
    </row>
    <row r="914" ht="18.75">
      <c r="A914" s="6"/>
    </row>
    <row r="915" ht="18.75">
      <c r="A915" s="6"/>
    </row>
    <row r="916" ht="18.75">
      <c r="A916" s="6"/>
    </row>
    <row r="917" ht="18.75">
      <c r="A917" s="6"/>
    </row>
    <row r="918" ht="18.75">
      <c r="A918" s="6"/>
    </row>
    <row r="919" ht="18.75">
      <c r="A919" s="6"/>
    </row>
    <row r="920" ht="18.75">
      <c r="A920" s="6"/>
    </row>
    <row r="921" ht="18.75">
      <c r="A921" s="6"/>
    </row>
    <row r="922" ht="18.75">
      <c r="A922" s="6"/>
    </row>
    <row r="923" ht="18.75">
      <c r="A923" s="6"/>
    </row>
    <row r="924" ht="18.75">
      <c r="A924" s="6"/>
    </row>
    <row r="925" ht="18.75">
      <c r="A925" s="6"/>
    </row>
    <row r="926" ht="18.75">
      <c r="A926" s="6"/>
    </row>
    <row r="927" ht="18.75">
      <c r="A927" s="6"/>
    </row>
    <row r="928" ht="18.75">
      <c r="A928" s="6"/>
    </row>
    <row r="929" ht="18.75">
      <c r="A929" s="6"/>
    </row>
    <row r="930" ht="18.75">
      <c r="A930" s="6"/>
    </row>
    <row r="931" ht="18.75">
      <c r="A931" s="6"/>
    </row>
    <row r="932" ht="18.75">
      <c r="A932" s="6"/>
    </row>
    <row r="933" ht="18.75">
      <c r="A933" s="6"/>
    </row>
    <row r="934" ht="18.75">
      <c r="A934" s="6"/>
    </row>
    <row r="935" ht="18.75">
      <c r="A935" s="6"/>
    </row>
    <row r="936" ht="18.75">
      <c r="A936" s="6"/>
    </row>
    <row r="937" ht="18.75">
      <c r="A937" s="6"/>
    </row>
    <row r="938" ht="18.75">
      <c r="A938" s="6"/>
    </row>
    <row r="939" ht="18.75">
      <c r="A939" s="6"/>
    </row>
    <row r="940" ht="18.75">
      <c r="A940" s="6"/>
    </row>
    <row r="941" ht="18.75">
      <c r="A941" s="6"/>
    </row>
    <row r="942" ht="18.75">
      <c r="A942" s="6"/>
    </row>
    <row r="943" ht="18.75">
      <c r="A943" s="6"/>
    </row>
    <row r="944" ht="18.75">
      <c r="A944" s="6"/>
    </row>
    <row r="945" ht="18.75">
      <c r="A945" s="6"/>
    </row>
    <row r="946" ht="18.75">
      <c r="A946" s="6"/>
    </row>
    <row r="947" ht="18.75">
      <c r="A947" s="6"/>
    </row>
    <row r="948" ht="18.75">
      <c r="A948" s="6"/>
    </row>
    <row r="949" ht="18.75">
      <c r="A949" s="6"/>
    </row>
    <row r="950" ht="18.75">
      <c r="A950" s="6"/>
    </row>
    <row r="951" ht="18.75">
      <c r="A951" s="6"/>
    </row>
    <row r="952" ht="18.75">
      <c r="A952" s="6"/>
    </row>
    <row r="953" ht="18.75">
      <c r="A953" s="6"/>
    </row>
    <row r="954" ht="18.75">
      <c r="A954" s="6"/>
    </row>
    <row r="955" ht="18.75">
      <c r="A955" s="6"/>
    </row>
    <row r="956" ht="18.75">
      <c r="A956" s="6"/>
    </row>
    <row r="957" ht="18.75">
      <c r="A957" s="6"/>
    </row>
    <row r="958" ht="18.75">
      <c r="A958" s="6"/>
    </row>
    <row r="959" ht="18.75">
      <c r="A959" s="6"/>
    </row>
    <row r="960" ht="18.75">
      <c r="A960" s="6"/>
    </row>
    <row r="961" ht="18.75">
      <c r="A961" s="6"/>
    </row>
    <row r="962" ht="18.75">
      <c r="A962" s="6"/>
    </row>
    <row r="963" ht="18.75">
      <c r="A963" s="6"/>
    </row>
    <row r="964" ht="18.75">
      <c r="A964" s="6"/>
    </row>
    <row r="965" ht="18.75">
      <c r="A965" s="6"/>
    </row>
    <row r="966" ht="18.75">
      <c r="A966" s="6"/>
    </row>
    <row r="967" ht="18.75">
      <c r="A967" s="6"/>
    </row>
    <row r="968" ht="18.75">
      <c r="A968" s="6"/>
    </row>
    <row r="969" ht="18.75">
      <c r="A969" s="6"/>
    </row>
    <row r="970" ht="18.75">
      <c r="A970" s="6"/>
    </row>
    <row r="971" ht="18.75">
      <c r="A971" s="6"/>
    </row>
    <row r="972" ht="18.75">
      <c r="A972" s="6"/>
    </row>
    <row r="973" ht="18.75">
      <c r="A973" s="6"/>
    </row>
    <row r="974" ht="18.75">
      <c r="A974" s="6"/>
    </row>
    <row r="975" ht="18.75">
      <c r="A975" s="6"/>
    </row>
    <row r="976" ht="18.75">
      <c r="A976" s="6"/>
    </row>
    <row r="977" ht="18.75">
      <c r="A977" s="6"/>
    </row>
    <row r="978" ht="18.75">
      <c r="A978" s="6"/>
    </row>
    <row r="979" ht="18.75">
      <c r="A979" s="6"/>
    </row>
    <row r="980" ht="18.75">
      <c r="A980" s="6"/>
    </row>
    <row r="981" ht="18.75">
      <c r="A981" s="6"/>
    </row>
    <row r="982" ht="18.75">
      <c r="A982" s="6"/>
    </row>
    <row r="983" ht="18.75">
      <c r="A983" s="6"/>
    </row>
    <row r="984" ht="18.75">
      <c r="A984" s="6"/>
    </row>
    <row r="985" ht="18.75">
      <c r="A985" s="6"/>
    </row>
    <row r="986" ht="18.75">
      <c r="A986" s="6"/>
    </row>
    <row r="987" ht="18.75">
      <c r="A987" s="6"/>
    </row>
    <row r="988" ht="18.75">
      <c r="A988" s="6"/>
    </row>
    <row r="989" ht="18.75">
      <c r="A989" s="6"/>
    </row>
    <row r="990" ht="18.75">
      <c r="A990" s="6"/>
    </row>
    <row r="991" ht="18.75">
      <c r="A991" s="6"/>
    </row>
    <row r="992" ht="18.75">
      <c r="A992" s="6"/>
    </row>
    <row r="993" ht="18.75">
      <c r="A993" s="6"/>
    </row>
    <row r="994" ht="18.75">
      <c r="A994" s="6"/>
    </row>
    <row r="995" ht="18.75">
      <c r="A995" s="6"/>
    </row>
    <row r="996" ht="18.75">
      <c r="A996" s="6"/>
    </row>
    <row r="997" ht="18.75">
      <c r="A997" s="6"/>
    </row>
    <row r="998" ht="18.75">
      <c r="A998" s="6"/>
    </row>
    <row r="999" ht="18.75">
      <c r="A999" s="6"/>
    </row>
    <row r="1000" ht="18.75">
      <c r="A1000" s="6"/>
    </row>
    <row r="1001" ht="18.75">
      <c r="A1001" s="6"/>
    </row>
    <row r="1002" ht="18.75">
      <c r="A1002" s="6"/>
    </row>
    <row r="1003" ht="18.75">
      <c r="A1003" s="6"/>
    </row>
    <row r="1004" ht="18.75">
      <c r="A1004" s="6"/>
    </row>
    <row r="1005" ht="18.75">
      <c r="A1005" s="6"/>
    </row>
    <row r="1006" ht="18.75">
      <c r="A1006" s="6"/>
    </row>
    <row r="1007" ht="18.75">
      <c r="A1007" s="6"/>
    </row>
    <row r="1008" ht="18.75">
      <c r="A1008" s="6"/>
    </row>
    <row r="1009" ht="18.75">
      <c r="A1009" s="6"/>
    </row>
    <row r="1010" ht="18.75">
      <c r="A1010" s="6"/>
    </row>
    <row r="1011" ht="18.75">
      <c r="A1011" s="6"/>
    </row>
    <row r="1012" ht="18.75">
      <c r="A1012" s="6"/>
    </row>
    <row r="1013" ht="18.75">
      <c r="A1013" s="6"/>
    </row>
    <row r="1014" ht="18.75">
      <c r="A1014" s="6"/>
    </row>
    <row r="1015" ht="18.75">
      <c r="A1015" s="6"/>
    </row>
    <row r="1016" ht="18.75">
      <c r="A1016" s="6"/>
    </row>
    <row r="1017" ht="18.75">
      <c r="A1017" s="6"/>
    </row>
    <row r="1018" ht="18.75">
      <c r="A1018" s="6"/>
    </row>
    <row r="1019" ht="18.75">
      <c r="A1019" s="6"/>
    </row>
    <row r="1020" ht="18.75">
      <c r="A1020" s="6"/>
    </row>
    <row r="1021" ht="18.75">
      <c r="A1021" s="6"/>
    </row>
    <row r="1022" ht="18.75">
      <c r="A1022" s="6"/>
    </row>
    <row r="1023" ht="18.75">
      <c r="A1023" s="6"/>
    </row>
    <row r="1024" ht="18.75">
      <c r="A1024" s="6"/>
    </row>
    <row r="1025" ht="18.75">
      <c r="A1025" s="6"/>
    </row>
    <row r="1026" ht="18.75">
      <c r="A1026" s="6"/>
    </row>
    <row r="1027" ht="18.75">
      <c r="A1027" s="6"/>
    </row>
    <row r="1028" ht="18.75">
      <c r="A1028" s="6"/>
    </row>
    <row r="1029" ht="18.75">
      <c r="A1029" s="6"/>
    </row>
    <row r="1030" ht="18.75">
      <c r="A1030" s="6"/>
    </row>
    <row r="1031" ht="18.75">
      <c r="A1031" s="6"/>
    </row>
    <row r="1032" ht="18.75">
      <c r="A1032" s="6"/>
    </row>
    <row r="1033" ht="18.75">
      <c r="A1033" s="6"/>
    </row>
    <row r="1034" ht="18.75">
      <c r="A1034" s="6"/>
    </row>
    <row r="1035" ht="18.75">
      <c r="A1035" s="6"/>
    </row>
    <row r="1036" ht="18.75">
      <c r="A1036" s="6"/>
    </row>
    <row r="1037" ht="18.75">
      <c r="A1037" s="6"/>
    </row>
    <row r="1038" ht="18.75">
      <c r="A1038" s="6"/>
    </row>
    <row r="1039" ht="18.75">
      <c r="A1039" s="6"/>
    </row>
    <row r="1040" ht="18.75">
      <c r="A1040" s="6"/>
    </row>
    <row r="1041" ht="18.75">
      <c r="A1041" s="6"/>
    </row>
    <row r="1042" ht="18.75">
      <c r="A1042" s="6"/>
    </row>
    <row r="1043" ht="18.75">
      <c r="A1043" s="6"/>
    </row>
    <row r="1044" ht="18.75">
      <c r="A1044" s="6"/>
    </row>
    <row r="1045" ht="18.75">
      <c r="A1045" s="6"/>
    </row>
    <row r="1046" ht="18.75">
      <c r="A1046" s="6"/>
    </row>
    <row r="1047" ht="18.75">
      <c r="A1047" s="6"/>
    </row>
    <row r="1048" ht="18.75">
      <c r="A1048" s="6"/>
    </row>
    <row r="1049" ht="18.75">
      <c r="A1049" s="6"/>
    </row>
    <row r="1050" ht="18.75">
      <c r="A1050" s="6"/>
    </row>
    <row r="1051" ht="18.75">
      <c r="A1051" s="6"/>
    </row>
    <row r="1052" ht="18.75">
      <c r="A1052" s="6"/>
    </row>
    <row r="1053" ht="18.75">
      <c r="A1053" s="6"/>
    </row>
    <row r="1054" ht="18.75">
      <c r="A1054" s="6"/>
    </row>
    <row r="1055" ht="18.75">
      <c r="A1055" s="6"/>
    </row>
    <row r="1056" ht="18.75">
      <c r="A1056" s="6"/>
    </row>
    <row r="1057" ht="18.75">
      <c r="A1057" s="6"/>
    </row>
    <row r="1058" ht="18.75">
      <c r="A1058" s="6"/>
    </row>
    <row r="1059" ht="18.75">
      <c r="A1059" s="6"/>
    </row>
    <row r="1060" ht="18.75">
      <c r="A1060" s="6"/>
    </row>
    <row r="1061" ht="18.75">
      <c r="A1061" s="6"/>
    </row>
    <row r="1062" ht="18.75">
      <c r="A1062" s="6"/>
    </row>
    <row r="1063" ht="18.75">
      <c r="A1063" s="6"/>
    </row>
    <row r="1064" ht="18.75">
      <c r="A1064" s="6"/>
    </row>
    <row r="1065" ht="18.75">
      <c r="A1065" s="6"/>
    </row>
    <row r="1066" ht="18.75">
      <c r="A1066" s="6"/>
    </row>
    <row r="1067" ht="18.75">
      <c r="A1067" s="6"/>
    </row>
    <row r="1068" ht="18.75">
      <c r="A1068" s="6"/>
    </row>
    <row r="1069" ht="18.75">
      <c r="A1069" s="6"/>
    </row>
    <row r="1070" ht="18.75">
      <c r="A1070" s="6"/>
    </row>
    <row r="1071" ht="18.75">
      <c r="A1071" s="6"/>
    </row>
    <row r="1072" ht="18.75">
      <c r="A1072" s="6"/>
    </row>
    <row r="1073" ht="18.75">
      <c r="A1073" s="6"/>
    </row>
    <row r="1074" ht="18.75">
      <c r="A1074" s="6"/>
    </row>
    <row r="1075" ht="18.75">
      <c r="A1075" s="6"/>
    </row>
    <row r="1076" ht="18.75">
      <c r="A1076" s="6"/>
    </row>
    <row r="1077" ht="18.75">
      <c r="A1077" s="6"/>
    </row>
    <row r="1078" ht="18.75">
      <c r="A1078" s="6"/>
    </row>
    <row r="1079" ht="18.75">
      <c r="A1079" s="6"/>
    </row>
    <row r="1080" ht="18.75">
      <c r="A1080" s="6"/>
    </row>
    <row r="1081" ht="18.75">
      <c r="A1081" s="6"/>
    </row>
    <row r="1082" ht="18.75">
      <c r="A1082" s="6"/>
    </row>
    <row r="1083" ht="18.75">
      <c r="A1083" s="6"/>
    </row>
    <row r="1084" ht="18.75">
      <c r="A1084" s="6"/>
    </row>
    <row r="1085" ht="18.75">
      <c r="A1085" s="6"/>
    </row>
    <row r="1086" ht="18.75">
      <c r="A1086" s="6"/>
    </row>
    <row r="1087" ht="18.75">
      <c r="A1087" s="6"/>
    </row>
    <row r="1088" ht="18.75">
      <c r="A1088" s="6"/>
    </row>
    <row r="1089" ht="18.75">
      <c r="A1089" s="6"/>
    </row>
    <row r="1090" ht="18.75">
      <c r="A1090" s="6"/>
    </row>
    <row r="1091" ht="18.75">
      <c r="A1091" s="6"/>
    </row>
    <row r="1092" ht="18.75">
      <c r="A1092" s="6"/>
    </row>
    <row r="1093" ht="18.75">
      <c r="A1093" s="6"/>
    </row>
    <row r="1094" ht="18.75">
      <c r="A1094" s="6"/>
    </row>
    <row r="1095" ht="18.75">
      <c r="A1095" s="6"/>
    </row>
    <row r="1096" ht="18.75">
      <c r="A1096" s="6"/>
    </row>
    <row r="1097" ht="18.75">
      <c r="A1097" s="6"/>
    </row>
    <row r="1098" ht="18.75">
      <c r="A1098" s="6"/>
    </row>
    <row r="1099" ht="18.75">
      <c r="A1099" s="6"/>
    </row>
    <row r="1100" ht="18.75">
      <c r="A1100" s="6"/>
    </row>
    <row r="1101" ht="18.75">
      <c r="A1101" s="6"/>
    </row>
    <row r="1102" ht="18.75">
      <c r="A1102" s="6"/>
    </row>
    <row r="1103" ht="18.75">
      <c r="A1103" s="6"/>
    </row>
    <row r="1104" ht="18.75">
      <c r="A1104" s="6"/>
    </row>
    <row r="1105" ht="18.75">
      <c r="A1105" s="6"/>
    </row>
    <row r="1106" ht="18.75">
      <c r="A1106" s="6"/>
    </row>
    <row r="1107" ht="18.75">
      <c r="A1107" s="6"/>
    </row>
    <row r="1108" ht="18.75">
      <c r="A1108" s="6"/>
    </row>
    <row r="1109" ht="18.75">
      <c r="A1109" s="6"/>
    </row>
    <row r="1110" ht="18.75">
      <c r="A1110" s="6"/>
    </row>
    <row r="1111" ht="18.75">
      <c r="A1111" s="6"/>
    </row>
    <row r="1112" ht="18.75">
      <c r="A1112" s="6"/>
    </row>
    <row r="1113" ht="18.75">
      <c r="A1113" s="6"/>
    </row>
    <row r="1114" ht="18.75">
      <c r="A1114" s="6"/>
    </row>
    <row r="1115" ht="18.75">
      <c r="A1115" s="6"/>
    </row>
    <row r="1116" ht="18.75">
      <c r="A1116" s="6"/>
    </row>
    <row r="1117" ht="18.75">
      <c r="A1117" s="6"/>
    </row>
    <row r="1118" ht="18.75">
      <c r="A1118" s="6"/>
    </row>
    <row r="1119" ht="18.75">
      <c r="A1119" s="6"/>
    </row>
    <row r="1120" ht="18.75">
      <c r="A1120" s="6"/>
    </row>
    <row r="1121" ht="18.75">
      <c r="A1121" s="6"/>
    </row>
    <row r="1122" ht="18.75">
      <c r="A1122" s="6"/>
    </row>
    <row r="1123" ht="18.75">
      <c r="A1123" s="6"/>
    </row>
    <row r="1124" ht="18.75">
      <c r="A1124" s="6"/>
    </row>
    <row r="1125" ht="18.75">
      <c r="A1125" s="6"/>
    </row>
    <row r="1126" ht="18.75">
      <c r="A1126" s="6"/>
    </row>
    <row r="1127" ht="18.75">
      <c r="A1127" s="6"/>
    </row>
    <row r="1128" ht="18.75">
      <c r="A1128" s="6"/>
    </row>
    <row r="1129" ht="18.75">
      <c r="A1129" s="6"/>
    </row>
    <row r="1130" ht="18.75">
      <c r="A1130" s="6"/>
    </row>
    <row r="1131" ht="18.75">
      <c r="A1131" s="6"/>
    </row>
    <row r="1132" ht="18.75">
      <c r="A1132" s="6"/>
    </row>
    <row r="1133" ht="18.75">
      <c r="A1133" s="6"/>
    </row>
    <row r="1134" ht="18.75">
      <c r="A1134" s="6"/>
    </row>
    <row r="1135" ht="18.75">
      <c r="A1135" s="6"/>
    </row>
    <row r="1136" ht="18.75">
      <c r="A1136" s="6"/>
    </row>
    <row r="1137" ht="18.75">
      <c r="A1137" s="6"/>
    </row>
    <row r="1138" ht="18.75">
      <c r="A1138" s="6"/>
    </row>
    <row r="1139" ht="18.75">
      <c r="A1139" s="6"/>
    </row>
    <row r="1140" ht="18.75">
      <c r="A1140" s="6"/>
    </row>
    <row r="1141" ht="18.75">
      <c r="A1141" s="6"/>
    </row>
    <row r="1142" ht="18.75">
      <c r="A1142" s="6"/>
    </row>
    <row r="1143" ht="18.75">
      <c r="A1143" s="6"/>
    </row>
    <row r="1144" ht="18.75">
      <c r="A1144" s="6"/>
    </row>
    <row r="1145" ht="18.75">
      <c r="A1145" s="6"/>
    </row>
    <row r="1146" ht="18.75">
      <c r="A1146" s="6"/>
    </row>
    <row r="1147" ht="18.75">
      <c r="A1147" s="6"/>
    </row>
    <row r="1148" ht="18.75">
      <c r="A1148" s="6"/>
    </row>
    <row r="1149" ht="18.75">
      <c r="A1149" s="6"/>
    </row>
    <row r="1150" ht="18.75">
      <c r="A1150" s="6"/>
    </row>
    <row r="1151" ht="18.75">
      <c r="A1151" s="6"/>
    </row>
    <row r="1152" ht="18.75">
      <c r="A1152" s="6"/>
    </row>
    <row r="1153" ht="18.75">
      <c r="A1153" s="6"/>
    </row>
    <row r="1154" ht="18.75">
      <c r="A1154" s="6"/>
    </row>
    <row r="1155" ht="18.75">
      <c r="A1155" s="6"/>
    </row>
    <row r="1156" ht="18.75">
      <c r="A1156" s="6"/>
    </row>
    <row r="1157" ht="18.75">
      <c r="A1157" s="6"/>
    </row>
    <row r="1158" ht="18.75">
      <c r="A1158" s="6"/>
    </row>
    <row r="1159" ht="18.75">
      <c r="A1159" s="6"/>
    </row>
    <row r="1160" ht="18.75">
      <c r="A1160" s="6"/>
    </row>
    <row r="1161" ht="18.75">
      <c r="A1161" s="6"/>
    </row>
    <row r="1162" ht="18.75">
      <c r="A1162" s="6"/>
    </row>
    <row r="1163" ht="18.75">
      <c r="A1163" s="6"/>
    </row>
    <row r="1164" ht="18.75">
      <c r="A1164" s="6"/>
    </row>
    <row r="1165" ht="18.75">
      <c r="A1165" s="6"/>
    </row>
    <row r="1166" ht="18.75">
      <c r="A1166" s="6"/>
    </row>
    <row r="1167" ht="18.75">
      <c r="A1167" s="6"/>
    </row>
    <row r="1168" ht="18.75">
      <c r="A1168" s="6"/>
    </row>
    <row r="1169" ht="18.75">
      <c r="A1169" s="6"/>
    </row>
    <row r="1170" ht="18.75">
      <c r="A1170" s="6"/>
    </row>
    <row r="1171" ht="18.75">
      <c r="A1171" s="6"/>
    </row>
    <row r="1172" ht="18.75">
      <c r="A1172" s="6"/>
    </row>
    <row r="1173" ht="18.75">
      <c r="A1173" s="6"/>
    </row>
    <row r="1174" ht="18.75">
      <c r="A1174" s="6"/>
    </row>
    <row r="1175" ht="18.75">
      <c r="A1175" s="6"/>
    </row>
    <row r="1176" ht="18.75">
      <c r="A1176" s="6"/>
    </row>
    <row r="1177" ht="18.75">
      <c r="A1177" s="6"/>
    </row>
    <row r="1178" ht="18.75">
      <c r="A1178" s="6"/>
    </row>
    <row r="1179" ht="18.75">
      <c r="A1179" s="6"/>
    </row>
    <row r="1180" ht="18.75">
      <c r="A1180" s="6"/>
    </row>
    <row r="1181" ht="18.75">
      <c r="A1181" s="6"/>
    </row>
    <row r="1182" ht="18.75">
      <c r="A1182" s="6"/>
    </row>
    <row r="1183" ht="18.75">
      <c r="A1183" s="6"/>
    </row>
    <row r="1184" ht="18.75">
      <c r="A1184" s="6"/>
    </row>
    <row r="1185" ht="18.75">
      <c r="A1185" s="6"/>
    </row>
    <row r="1186" ht="18.75">
      <c r="A1186" s="6"/>
    </row>
    <row r="1187" ht="18.75">
      <c r="A1187" s="6"/>
    </row>
    <row r="1188" ht="18.75">
      <c r="A1188" s="6"/>
    </row>
    <row r="1189" ht="18.75">
      <c r="A1189" s="6"/>
    </row>
    <row r="1190" ht="18.75">
      <c r="A1190" s="6"/>
    </row>
    <row r="1191" ht="18.75">
      <c r="A1191" s="6"/>
    </row>
    <row r="1192" ht="18.75">
      <c r="A1192" s="6"/>
    </row>
    <row r="1193" ht="18.75">
      <c r="A1193" s="6"/>
    </row>
    <row r="1194" ht="18.75">
      <c r="A1194" s="6"/>
    </row>
    <row r="1195" ht="18.75">
      <c r="A1195" s="6"/>
    </row>
    <row r="1196" ht="18.75">
      <c r="A1196" s="6"/>
    </row>
    <row r="1197" ht="18.75">
      <c r="A1197" s="6"/>
    </row>
    <row r="1198" ht="18.75">
      <c r="A1198" s="6"/>
    </row>
    <row r="1199" ht="18.75">
      <c r="A1199" s="6"/>
    </row>
    <row r="1200" ht="18.75">
      <c r="A1200" s="6"/>
    </row>
    <row r="1201" ht="18.75">
      <c r="A1201" s="6"/>
    </row>
    <row r="1202" ht="18.75">
      <c r="A1202" s="6"/>
    </row>
    <row r="1203" ht="18.75">
      <c r="A1203" s="6"/>
    </row>
    <row r="1204" ht="18.75">
      <c r="A1204" s="6"/>
    </row>
    <row r="1205" ht="18.75">
      <c r="A1205" s="6"/>
    </row>
    <row r="1206" ht="18.75">
      <c r="A1206" s="6"/>
    </row>
    <row r="1207" ht="18.75">
      <c r="A1207" s="6"/>
    </row>
    <row r="1208" ht="18.75">
      <c r="A1208" s="6"/>
    </row>
    <row r="1209" ht="18.75">
      <c r="A1209" s="6"/>
    </row>
    <row r="1210" ht="18.75">
      <c r="A1210" s="6"/>
    </row>
    <row r="1211" ht="18.75">
      <c r="A1211" s="6"/>
    </row>
    <row r="1212" ht="18.75">
      <c r="A1212" s="6"/>
    </row>
    <row r="1213" ht="18.75">
      <c r="A1213" s="6"/>
    </row>
    <row r="1214" ht="18.75">
      <c r="A1214" s="6"/>
    </row>
    <row r="1215" ht="18.75">
      <c r="A1215" s="6"/>
    </row>
    <row r="1216" ht="18.75">
      <c r="A1216" s="6"/>
    </row>
    <row r="1217" ht="18.75">
      <c r="A1217" s="6"/>
    </row>
    <row r="1218" ht="18.75">
      <c r="A1218" s="6"/>
    </row>
    <row r="1219" ht="18.75">
      <c r="A1219" s="6"/>
    </row>
    <row r="1220" ht="18.75">
      <c r="A1220" s="6"/>
    </row>
    <row r="1221" ht="18.75">
      <c r="A1221" s="6"/>
    </row>
    <row r="1222" ht="18.75">
      <c r="A1222" s="6"/>
    </row>
    <row r="1223" ht="18.75">
      <c r="A1223" s="6"/>
    </row>
    <row r="1224" ht="18.75">
      <c r="A1224" s="6"/>
    </row>
    <row r="1225" ht="18.75">
      <c r="A1225" s="6"/>
    </row>
    <row r="1226" ht="18.75">
      <c r="A1226" s="6"/>
    </row>
    <row r="1227" ht="18.75">
      <c r="A1227" s="6"/>
    </row>
    <row r="1228" ht="18.75">
      <c r="A1228" s="6"/>
    </row>
    <row r="1229" ht="18.75">
      <c r="A1229" s="6"/>
    </row>
    <row r="1230" ht="18.75">
      <c r="A1230" s="6"/>
    </row>
    <row r="1231" ht="18.75">
      <c r="A1231" s="6"/>
    </row>
    <row r="1232" ht="18.75">
      <c r="A1232" s="6"/>
    </row>
    <row r="1233" ht="18.75">
      <c r="A1233" s="6"/>
    </row>
    <row r="1234" ht="18.75">
      <c r="A1234" s="6"/>
    </row>
    <row r="1235" ht="18.75">
      <c r="A1235" s="6"/>
    </row>
    <row r="1236" ht="18.75">
      <c r="A1236" s="6"/>
    </row>
    <row r="1237" ht="18.75">
      <c r="A1237" s="6"/>
    </row>
    <row r="1238" ht="18.75">
      <c r="A1238" s="6"/>
    </row>
    <row r="1239" ht="18.75">
      <c r="A1239" s="6"/>
    </row>
    <row r="1240" ht="18.75">
      <c r="A1240" s="6"/>
    </row>
    <row r="1241" ht="18.75">
      <c r="A1241" s="6"/>
    </row>
    <row r="1242" ht="18.75">
      <c r="A1242" s="6"/>
    </row>
    <row r="1243" ht="18.75">
      <c r="A1243" s="6"/>
    </row>
    <row r="1244" ht="18.75">
      <c r="A1244" s="6"/>
    </row>
    <row r="1245" ht="18.75">
      <c r="A1245" s="6"/>
    </row>
    <row r="1246" ht="18.75">
      <c r="A1246" s="6"/>
    </row>
    <row r="1247" ht="18.75">
      <c r="A1247" s="6"/>
    </row>
    <row r="1248" ht="18.75">
      <c r="A1248" s="6"/>
    </row>
    <row r="1249" ht="18.75">
      <c r="A1249" s="6"/>
    </row>
    <row r="1250" ht="18.75">
      <c r="A1250" s="6"/>
    </row>
    <row r="1251" ht="18.75">
      <c r="A1251" s="6"/>
    </row>
    <row r="1252" ht="18.75">
      <c r="A1252" s="6"/>
    </row>
    <row r="1253" ht="18.75">
      <c r="A1253" s="6"/>
    </row>
    <row r="1254" ht="18.75">
      <c r="A1254" s="6"/>
    </row>
    <row r="1255" ht="18.75">
      <c r="A1255" s="6"/>
    </row>
    <row r="1256" ht="18.75">
      <c r="A1256" s="6"/>
    </row>
    <row r="1257" ht="18.75">
      <c r="A1257" s="6"/>
    </row>
    <row r="1258" ht="18.75">
      <c r="A1258" s="6"/>
    </row>
    <row r="1259" ht="18.75">
      <c r="A1259" s="6"/>
    </row>
    <row r="1260" ht="18.75">
      <c r="A1260" s="6"/>
    </row>
    <row r="1261" ht="18.75">
      <c r="A1261" s="6"/>
    </row>
    <row r="1262" ht="18.75">
      <c r="A1262" s="6"/>
    </row>
    <row r="1263" ht="18.75">
      <c r="A1263" s="6"/>
    </row>
    <row r="1264" ht="18.75">
      <c r="A1264" s="6"/>
    </row>
    <row r="1265" ht="18.75">
      <c r="A1265" s="6"/>
    </row>
    <row r="1266" ht="18.75">
      <c r="A1266" s="6"/>
    </row>
    <row r="1267" ht="18.75">
      <c r="A1267" s="6"/>
    </row>
    <row r="1268" ht="18.75">
      <c r="A1268" s="6"/>
    </row>
    <row r="1269" ht="18.75">
      <c r="A1269" s="6"/>
    </row>
    <row r="1270" ht="18.75">
      <c r="A1270" s="6"/>
    </row>
    <row r="1271" ht="18.75">
      <c r="A1271" s="6"/>
    </row>
    <row r="1272" ht="18.75">
      <c r="A1272" s="6"/>
    </row>
    <row r="1273" ht="18.75">
      <c r="A1273" s="6"/>
    </row>
    <row r="1274" ht="18.75">
      <c r="A1274" s="6"/>
    </row>
    <row r="1275" ht="18.75">
      <c r="A1275" s="6"/>
    </row>
    <row r="1276" ht="18.75">
      <c r="A1276" s="6"/>
    </row>
    <row r="1277" ht="18.75">
      <c r="A1277" s="6"/>
    </row>
    <row r="1278" ht="18.75">
      <c r="A1278" s="6"/>
    </row>
    <row r="1279" ht="18.75">
      <c r="A1279" s="6"/>
    </row>
    <row r="1280" ht="18.75">
      <c r="A1280" s="6"/>
    </row>
    <row r="1281" ht="18.75">
      <c r="A1281" s="6"/>
    </row>
    <row r="1282" ht="18.75">
      <c r="A1282" s="6"/>
    </row>
    <row r="1283" ht="18.75">
      <c r="A1283" s="6"/>
    </row>
    <row r="1284" ht="18.75">
      <c r="A1284" s="6"/>
    </row>
    <row r="1285" ht="18.75">
      <c r="A1285" s="6"/>
    </row>
    <row r="1286" ht="18.75">
      <c r="A1286" s="6"/>
    </row>
    <row r="1287" ht="18.75">
      <c r="A1287" s="6"/>
    </row>
    <row r="1288" ht="18.75">
      <c r="A1288" s="6"/>
    </row>
    <row r="1289" ht="18.75">
      <c r="A1289" s="6"/>
    </row>
    <row r="1290" ht="18.75">
      <c r="A1290" s="6"/>
    </row>
    <row r="1291" ht="18.75">
      <c r="A1291" s="6"/>
    </row>
    <row r="1292" ht="18.75">
      <c r="A1292" s="6"/>
    </row>
    <row r="1293" ht="18.75">
      <c r="A1293" s="6"/>
    </row>
    <row r="1294" ht="18.75">
      <c r="A1294" s="6"/>
    </row>
    <row r="1295" ht="18.75">
      <c r="A1295" s="6"/>
    </row>
    <row r="1296" ht="18.75">
      <c r="A1296" s="6"/>
    </row>
    <row r="1297" ht="18.75">
      <c r="A1297" s="6"/>
    </row>
    <row r="1298" ht="18.75">
      <c r="A1298" s="6"/>
    </row>
    <row r="1299" ht="18.75">
      <c r="A1299" s="6"/>
    </row>
    <row r="1300" ht="18.75">
      <c r="A1300" s="6"/>
    </row>
    <row r="1301" ht="18.75">
      <c r="A1301" s="6"/>
    </row>
    <row r="1302" ht="18.75">
      <c r="A1302" s="6"/>
    </row>
    <row r="1303" ht="18.75">
      <c r="A1303" s="6"/>
    </row>
    <row r="1304" ht="18.75">
      <c r="A1304" s="6"/>
    </row>
    <row r="1305" ht="18.75">
      <c r="A1305" s="6"/>
    </row>
    <row r="1306" ht="18.75">
      <c r="A1306" s="6"/>
    </row>
    <row r="1307" ht="18.75">
      <c r="A1307" s="6"/>
    </row>
    <row r="1308" ht="18.75">
      <c r="A1308" s="6"/>
    </row>
    <row r="1309" ht="18.75">
      <c r="A1309" s="6"/>
    </row>
    <row r="1310" ht="18.75">
      <c r="A1310" s="6"/>
    </row>
    <row r="1311" ht="18.75">
      <c r="A1311" s="6"/>
    </row>
    <row r="1312" ht="18.75">
      <c r="A1312" s="6"/>
    </row>
    <row r="1313" ht="18.75">
      <c r="A1313" s="6"/>
    </row>
    <row r="1314" ht="18.75">
      <c r="A1314" s="6"/>
    </row>
    <row r="1315" ht="18.75">
      <c r="A1315" s="6"/>
    </row>
    <row r="1316" ht="18.75">
      <c r="A1316" s="6"/>
    </row>
    <row r="1317" ht="18.75">
      <c r="A1317" s="6"/>
    </row>
    <row r="1318" ht="18.75">
      <c r="A1318" s="6"/>
    </row>
    <row r="1319" ht="18.75">
      <c r="A1319" s="6"/>
    </row>
    <row r="1320" ht="18.75">
      <c r="A1320" s="6"/>
    </row>
    <row r="1321" ht="18.75">
      <c r="A1321" s="6"/>
    </row>
    <row r="1322" ht="18.75">
      <c r="A1322" s="6"/>
    </row>
    <row r="1323" ht="18.75">
      <c r="A1323" s="6"/>
    </row>
    <row r="1324" ht="18.75">
      <c r="A1324" s="6"/>
    </row>
    <row r="1325" ht="18.75">
      <c r="A1325" s="6"/>
    </row>
    <row r="1326" ht="18.75">
      <c r="A1326" s="6"/>
    </row>
    <row r="1327" ht="18.75">
      <c r="A1327" s="6"/>
    </row>
    <row r="1328" ht="18.75">
      <c r="A1328" s="6"/>
    </row>
    <row r="1329" ht="18.75">
      <c r="A1329" s="6"/>
    </row>
    <row r="1330" ht="18.75">
      <c r="A1330" s="6"/>
    </row>
    <row r="1331" ht="18.75">
      <c r="A1331" s="6"/>
    </row>
    <row r="1332" ht="18.75">
      <c r="A1332" s="6"/>
    </row>
    <row r="1333" ht="18.75">
      <c r="A1333" s="6"/>
    </row>
    <row r="1334" ht="18.75">
      <c r="A1334" s="6"/>
    </row>
    <row r="1335" ht="18.75">
      <c r="A1335" s="6"/>
    </row>
    <row r="1336" ht="18.75">
      <c r="A1336" s="6"/>
    </row>
    <row r="1337" ht="18.75">
      <c r="A1337" s="6"/>
    </row>
    <row r="1338" ht="18.75">
      <c r="A1338" s="6"/>
    </row>
    <row r="1339" ht="18.75">
      <c r="A1339" s="6"/>
    </row>
    <row r="1340" ht="18.75">
      <c r="A1340" s="6"/>
    </row>
    <row r="1341" ht="18.75">
      <c r="A1341" s="6"/>
    </row>
    <row r="1342" ht="18.75">
      <c r="A1342" s="6"/>
    </row>
    <row r="1343" ht="18.75">
      <c r="A1343" s="6"/>
    </row>
    <row r="1344" ht="18.75">
      <c r="A1344" s="6"/>
    </row>
    <row r="1345" ht="18.75">
      <c r="A1345" s="6"/>
    </row>
    <row r="1346" ht="18.75">
      <c r="A1346" s="6"/>
    </row>
    <row r="1347" ht="18.75">
      <c r="A1347" s="6"/>
    </row>
    <row r="1348" ht="18.75">
      <c r="A1348" s="6"/>
    </row>
    <row r="1349" ht="18.75">
      <c r="A1349" s="6"/>
    </row>
    <row r="1350" ht="18.75">
      <c r="A1350" s="6"/>
    </row>
    <row r="1351" ht="18.75">
      <c r="A1351" s="6"/>
    </row>
    <row r="1352" ht="18.75">
      <c r="A1352" s="6"/>
    </row>
    <row r="1353" ht="18.75">
      <c r="A1353" s="6"/>
    </row>
    <row r="1354" ht="18.75">
      <c r="A1354" s="6"/>
    </row>
    <row r="1355" ht="18.75">
      <c r="A1355" s="6"/>
    </row>
    <row r="1356" ht="18.75">
      <c r="A1356" s="6"/>
    </row>
    <row r="1357" ht="18.75">
      <c r="A1357" s="6"/>
    </row>
    <row r="1358" ht="18.75">
      <c r="A1358" s="6"/>
    </row>
    <row r="1359" ht="18.75">
      <c r="A1359" s="6"/>
    </row>
    <row r="1360" ht="18.75">
      <c r="A1360" s="6"/>
    </row>
    <row r="1361" ht="18.75">
      <c r="A1361" s="6"/>
    </row>
    <row r="1362" ht="18.75">
      <c r="A1362" s="6"/>
    </row>
    <row r="1363" ht="18.75">
      <c r="A1363" s="6"/>
    </row>
    <row r="1364" ht="18.75">
      <c r="A1364" s="6"/>
    </row>
    <row r="1365" ht="18.75">
      <c r="A1365" s="6"/>
    </row>
    <row r="1366" ht="18.75">
      <c r="A1366" s="6"/>
    </row>
    <row r="1367" ht="18.75">
      <c r="A1367" s="6"/>
    </row>
    <row r="1368" ht="18.75">
      <c r="A1368" s="6"/>
    </row>
    <row r="1369" ht="18.75">
      <c r="A1369" s="6"/>
    </row>
    <row r="1370" ht="18.75">
      <c r="A1370" s="6"/>
    </row>
    <row r="1371" ht="18.75">
      <c r="A1371" s="6"/>
    </row>
    <row r="1372" ht="18.75">
      <c r="A1372" s="6"/>
    </row>
    <row r="1373" ht="18.75">
      <c r="A1373" s="6"/>
    </row>
    <row r="1374" ht="18.75">
      <c r="A1374" s="6"/>
    </row>
    <row r="1375" ht="18.75">
      <c r="A1375" s="6"/>
    </row>
    <row r="1376" ht="18.75">
      <c r="A1376" s="6"/>
    </row>
    <row r="1377" ht="18.75">
      <c r="A1377" s="6"/>
    </row>
    <row r="1378" ht="18.75">
      <c r="A1378" s="6"/>
    </row>
    <row r="1379" ht="18.75">
      <c r="A1379" s="6"/>
    </row>
    <row r="1380" ht="18.75">
      <c r="A1380" s="6"/>
    </row>
    <row r="1381" ht="18.75">
      <c r="A1381" s="6"/>
    </row>
    <row r="1382" ht="18.75">
      <c r="A1382" s="6"/>
    </row>
    <row r="1383" ht="18.75">
      <c r="A1383" s="6"/>
    </row>
    <row r="1384" ht="18.75">
      <c r="A1384" s="6"/>
    </row>
    <row r="1385" ht="18.75">
      <c r="A1385" s="6"/>
    </row>
    <row r="1386" ht="18.75">
      <c r="A1386" s="6"/>
    </row>
    <row r="1387" ht="18.75">
      <c r="A1387" s="6"/>
    </row>
    <row r="1388" ht="18.75">
      <c r="A1388" s="6"/>
    </row>
    <row r="1389" ht="18.75">
      <c r="A1389" s="6"/>
    </row>
    <row r="1390" ht="18.75">
      <c r="A1390" s="6"/>
    </row>
    <row r="1391" ht="18.75">
      <c r="A1391" s="6"/>
    </row>
    <row r="1392" ht="18.75">
      <c r="A1392" s="6"/>
    </row>
    <row r="1393" ht="18.75">
      <c r="A1393" s="6"/>
    </row>
    <row r="1394" ht="18.75">
      <c r="A1394" s="6"/>
    </row>
    <row r="1395" ht="18.75">
      <c r="A1395" s="6"/>
    </row>
    <row r="1396" ht="18.75">
      <c r="A1396" s="6"/>
    </row>
    <row r="1397" ht="18.75">
      <c r="A1397" s="6"/>
    </row>
    <row r="1398" ht="18.75">
      <c r="A1398" s="6"/>
    </row>
    <row r="1399" ht="18.75">
      <c r="A1399" s="6"/>
    </row>
    <row r="1400" ht="18.75">
      <c r="A1400" s="6"/>
    </row>
    <row r="1401" ht="18.75">
      <c r="A1401" s="6"/>
    </row>
    <row r="1402" ht="18.75">
      <c r="A1402" s="6"/>
    </row>
    <row r="1403" ht="18.75">
      <c r="A1403" s="6"/>
    </row>
    <row r="1404" ht="18.75">
      <c r="A1404" s="6"/>
    </row>
    <row r="1405" ht="18.75">
      <c r="A1405" s="6"/>
    </row>
    <row r="1406" ht="18.75">
      <c r="A1406" s="6"/>
    </row>
    <row r="1407" ht="18.75">
      <c r="A1407" s="6"/>
    </row>
    <row r="1408" ht="18.75">
      <c r="A1408" s="6"/>
    </row>
    <row r="1409" ht="18.75">
      <c r="A1409" s="6"/>
    </row>
    <row r="1410" ht="18.75">
      <c r="A1410" s="6"/>
    </row>
    <row r="1411" ht="18.75">
      <c r="A1411" s="6"/>
    </row>
    <row r="1412" ht="18.75">
      <c r="A1412" s="6"/>
    </row>
    <row r="1413" ht="18.75">
      <c r="A1413" s="6"/>
    </row>
    <row r="1414" ht="18.75">
      <c r="A1414" s="6"/>
    </row>
    <row r="1415" ht="18.75">
      <c r="A1415" s="6"/>
    </row>
    <row r="1416" ht="18.75">
      <c r="A1416" s="6"/>
    </row>
    <row r="1417" ht="18.75">
      <c r="A1417" s="6"/>
    </row>
    <row r="1418" ht="18.75">
      <c r="A1418" s="6"/>
    </row>
    <row r="1419" ht="18.75">
      <c r="A1419" s="6"/>
    </row>
    <row r="1420" ht="18.75">
      <c r="A1420" s="6"/>
    </row>
    <row r="1421" ht="18.75">
      <c r="A1421" s="6"/>
    </row>
    <row r="1422" ht="18.75">
      <c r="A1422" s="6"/>
    </row>
    <row r="1423" ht="18.75">
      <c r="A1423" s="6"/>
    </row>
    <row r="1424" ht="18.75">
      <c r="A1424" s="6"/>
    </row>
    <row r="1425" ht="18.75">
      <c r="A1425" s="6"/>
    </row>
    <row r="1426" ht="18.75">
      <c r="A1426" s="6"/>
    </row>
    <row r="1427" ht="18.75">
      <c r="A1427" s="6"/>
    </row>
    <row r="1428" ht="18.75">
      <c r="A1428" s="6"/>
    </row>
    <row r="1429" ht="18.75">
      <c r="A1429" s="6"/>
    </row>
    <row r="1430" ht="18.75">
      <c r="A1430" s="6"/>
    </row>
    <row r="1431" ht="18.75">
      <c r="A1431" s="6"/>
    </row>
    <row r="1432" ht="18.75">
      <c r="A1432" s="6"/>
    </row>
    <row r="1433" ht="18.75">
      <c r="A1433" s="6"/>
    </row>
    <row r="1434" ht="18.75">
      <c r="A1434" s="6"/>
    </row>
    <row r="1435" ht="18.75">
      <c r="A1435" s="6"/>
    </row>
    <row r="1436" ht="18.75">
      <c r="A1436" s="6"/>
    </row>
    <row r="1437" ht="18.75">
      <c r="A1437" s="6"/>
    </row>
    <row r="1438" ht="18.75">
      <c r="A1438" s="6"/>
    </row>
    <row r="1439" ht="18.75">
      <c r="A1439" s="6"/>
    </row>
    <row r="1440" ht="18.75">
      <c r="A1440" s="6"/>
    </row>
    <row r="1441" ht="18.75">
      <c r="A1441" s="6"/>
    </row>
    <row r="1442" ht="18.75">
      <c r="A1442" s="6"/>
    </row>
    <row r="1443" ht="18.75">
      <c r="A1443" s="6"/>
    </row>
    <row r="1444" ht="18.75">
      <c r="A1444" s="6"/>
    </row>
    <row r="1445" ht="18.75">
      <c r="A1445" s="6"/>
    </row>
    <row r="1446" ht="18.75">
      <c r="A1446" s="6"/>
    </row>
    <row r="1447" ht="18.75">
      <c r="A1447" s="6"/>
    </row>
    <row r="1448" ht="18.75">
      <c r="A1448" s="6"/>
    </row>
    <row r="1449" ht="18.75">
      <c r="A1449" s="6"/>
    </row>
    <row r="1450" ht="18.75">
      <c r="A1450" s="6"/>
    </row>
    <row r="1451" ht="18.75">
      <c r="A1451" s="6"/>
    </row>
    <row r="1452" ht="18.75">
      <c r="A1452" s="6"/>
    </row>
    <row r="1453" ht="18.75">
      <c r="A1453" s="6"/>
    </row>
    <row r="1454" ht="18.75">
      <c r="A1454" s="6"/>
    </row>
    <row r="1455" ht="18.75">
      <c r="A1455" s="6"/>
    </row>
    <row r="1456" ht="18.75">
      <c r="A1456" s="6"/>
    </row>
    <row r="1457" ht="18.75">
      <c r="A1457" s="6"/>
    </row>
    <row r="1458" ht="18.75">
      <c r="A1458" s="6"/>
    </row>
    <row r="1459" ht="18.75">
      <c r="A1459" s="6"/>
    </row>
    <row r="1460" ht="18.75">
      <c r="A1460" s="6"/>
    </row>
    <row r="1461" ht="18.75">
      <c r="A1461" s="6"/>
    </row>
    <row r="1462" ht="18.75">
      <c r="A1462" s="6"/>
    </row>
    <row r="1463" ht="18.75">
      <c r="A1463" s="6"/>
    </row>
    <row r="1464" ht="18.75">
      <c r="A1464" s="6"/>
    </row>
    <row r="1465" ht="18.75">
      <c r="A1465" s="6"/>
    </row>
    <row r="1466" ht="18.75">
      <c r="A1466" s="6"/>
    </row>
    <row r="1467" ht="18.75">
      <c r="A1467" s="6"/>
    </row>
    <row r="1468" ht="18.75">
      <c r="A1468" s="6"/>
    </row>
    <row r="1469" ht="18.75">
      <c r="A1469" s="6"/>
    </row>
    <row r="1470" ht="18.75">
      <c r="A1470" s="6"/>
    </row>
    <row r="1471" ht="18.75">
      <c r="A1471" s="6"/>
    </row>
    <row r="1472" ht="18.75">
      <c r="A1472" s="6"/>
    </row>
    <row r="1473" ht="18.75">
      <c r="A1473" s="6"/>
    </row>
    <row r="1474" ht="18.75">
      <c r="A1474" s="6"/>
    </row>
    <row r="1475" ht="18.75">
      <c r="A1475" s="6"/>
    </row>
    <row r="1476" ht="18.75">
      <c r="A1476" s="6"/>
    </row>
    <row r="1477" ht="18.75">
      <c r="A1477" s="6"/>
    </row>
    <row r="1478" ht="18.75">
      <c r="A1478" s="6"/>
    </row>
    <row r="1479" ht="18.75">
      <c r="A1479" s="6"/>
    </row>
    <row r="1480" ht="18.75">
      <c r="A1480" s="6"/>
    </row>
    <row r="1481" ht="18.75">
      <c r="A1481" s="6"/>
    </row>
    <row r="1482" ht="18.75">
      <c r="A1482" s="6"/>
    </row>
    <row r="1483" ht="18.75">
      <c r="A1483" s="6"/>
    </row>
    <row r="1484" ht="18.75">
      <c r="A1484" s="6"/>
    </row>
    <row r="1485" ht="18.75">
      <c r="A1485" s="6"/>
    </row>
    <row r="1486" ht="18.75">
      <c r="A1486" s="6"/>
    </row>
    <row r="1487" ht="18.75">
      <c r="A1487" s="6"/>
    </row>
    <row r="1488" ht="18.75">
      <c r="A1488" s="6"/>
    </row>
    <row r="1489" ht="18.75">
      <c r="A1489" s="6"/>
    </row>
    <row r="1490" ht="18.75">
      <c r="A1490" s="6"/>
    </row>
    <row r="1491" ht="18.75">
      <c r="A1491" s="6"/>
    </row>
    <row r="1492" ht="18.75">
      <c r="A1492" s="6"/>
    </row>
    <row r="1493" ht="18.75">
      <c r="A1493" s="6"/>
    </row>
    <row r="1494" ht="18.75">
      <c r="A1494" s="6"/>
    </row>
    <row r="1495" ht="18.75">
      <c r="A1495" s="6"/>
    </row>
    <row r="1496" ht="18.75">
      <c r="A1496" s="6"/>
    </row>
    <row r="1497" ht="18.75">
      <c r="A1497" s="6"/>
    </row>
    <row r="1498" ht="18.75">
      <c r="A1498" s="6"/>
    </row>
    <row r="1499" ht="18.75">
      <c r="A1499" s="6"/>
    </row>
    <row r="1500" ht="18.75">
      <c r="A1500" s="6"/>
    </row>
    <row r="1501" ht="18.75">
      <c r="A1501" s="6"/>
    </row>
    <row r="1502" ht="18.75">
      <c r="A1502" s="6"/>
    </row>
    <row r="1503" ht="18.75">
      <c r="A1503" s="6"/>
    </row>
    <row r="1504" ht="18.75">
      <c r="A1504" s="6"/>
    </row>
    <row r="1505" ht="18.75">
      <c r="A1505" s="6"/>
    </row>
    <row r="1506" ht="18.75">
      <c r="A1506" s="6"/>
    </row>
    <row r="1507" ht="18.75">
      <c r="A1507" s="6"/>
    </row>
    <row r="1508" ht="18.75">
      <c r="A1508" s="6"/>
    </row>
    <row r="1509" ht="18.75">
      <c r="A1509" s="6"/>
    </row>
    <row r="1510" ht="18.75">
      <c r="A1510" s="6"/>
    </row>
    <row r="1511" ht="18.75">
      <c r="A1511" s="6"/>
    </row>
    <row r="1512" ht="18.75">
      <c r="A1512" s="6"/>
    </row>
    <row r="1513" ht="18.75">
      <c r="A1513" s="6"/>
    </row>
    <row r="1514" ht="18.75">
      <c r="A1514" s="6"/>
    </row>
    <row r="1515" ht="18.75">
      <c r="A1515" s="6"/>
    </row>
    <row r="1516" ht="18.75">
      <c r="A1516" s="6"/>
    </row>
    <row r="1517" ht="18.75">
      <c r="A1517" s="6"/>
    </row>
    <row r="1518" ht="18.75">
      <c r="A1518" s="6"/>
    </row>
    <row r="1519" ht="18.75">
      <c r="A1519" s="6"/>
    </row>
    <row r="1520" ht="18.75">
      <c r="A1520" s="6"/>
    </row>
    <row r="1521" ht="18.75">
      <c r="A1521" s="6"/>
    </row>
    <row r="1522" ht="18.75">
      <c r="A1522" s="6"/>
    </row>
    <row r="1523" ht="18.75">
      <c r="A1523" s="6"/>
    </row>
    <row r="1524" ht="18.75">
      <c r="A1524" s="6"/>
    </row>
    <row r="1525" ht="18.75">
      <c r="A1525" s="6"/>
    </row>
    <row r="1526" ht="18.75">
      <c r="A1526" s="6"/>
    </row>
    <row r="1527" ht="18.75">
      <c r="A1527" s="6"/>
    </row>
    <row r="1528" ht="18.75">
      <c r="A1528" s="6"/>
    </row>
    <row r="1529" ht="18.75">
      <c r="A1529" s="6"/>
    </row>
    <row r="1530" ht="18.75">
      <c r="A1530" s="6"/>
    </row>
    <row r="1531" ht="18.75">
      <c r="A1531" s="6"/>
    </row>
    <row r="1532" ht="18.75">
      <c r="A1532" s="6"/>
    </row>
    <row r="1533" ht="18.75">
      <c r="A1533" s="6"/>
    </row>
    <row r="1534" ht="18.75">
      <c r="A1534" s="6"/>
    </row>
    <row r="1535" ht="18.75">
      <c r="A1535" s="6"/>
    </row>
    <row r="1536" ht="18.75">
      <c r="A1536" s="6"/>
    </row>
    <row r="1537" ht="18.75">
      <c r="A1537" s="6"/>
    </row>
    <row r="1538" ht="18.75">
      <c r="A1538" s="6"/>
    </row>
    <row r="1539" ht="18.75">
      <c r="A1539" s="6"/>
    </row>
    <row r="1540" ht="18.75">
      <c r="A1540" s="6"/>
    </row>
    <row r="1541" ht="18.75">
      <c r="A1541" s="6"/>
    </row>
    <row r="1542" ht="18.75">
      <c r="A1542" s="6"/>
    </row>
    <row r="1543" ht="18.75">
      <c r="A1543" s="6"/>
    </row>
    <row r="1544" ht="18.75">
      <c r="A1544" s="6"/>
    </row>
    <row r="1545" ht="18.75">
      <c r="A1545" s="6"/>
    </row>
    <row r="1546" ht="18.75">
      <c r="A1546" s="6"/>
    </row>
    <row r="1547" ht="18.75">
      <c r="A1547" s="6"/>
    </row>
    <row r="1548" ht="18.75">
      <c r="A1548" s="6"/>
    </row>
    <row r="1549" ht="18.75">
      <c r="A1549" s="6"/>
    </row>
    <row r="1550" ht="18.75">
      <c r="A1550" s="6"/>
    </row>
    <row r="1551" ht="18.75">
      <c r="A1551" s="6"/>
    </row>
    <row r="1552" ht="18.75">
      <c r="A1552" s="6"/>
    </row>
    <row r="1553" ht="18.75">
      <c r="A1553" s="6"/>
    </row>
    <row r="1554" ht="18.75">
      <c r="A1554" s="6"/>
    </row>
    <row r="1555" ht="18.75">
      <c r="A1555" s="6"/>
    </row>
    <row r="1556" ht="18.75">
      <c r="A1556" s="6"/>
    </row>
    <row r="1557" ht="18.75">
      <c r="A1557" s="6"/>
    </row>
    <row r="1558" ht="18.75">
      <c r="A1558" s="6"/>
    </row>
    <row r="1559" ht="18.75">
      <c r="A1559" s="6"/>
    </row>
    <row r="1560" ht="18.75">
      <c r="A1560" s="6"/>
    </row>
    <row r="1561" ht="18.75">
      <c r="A1561" s="6"/>
    </row>
    <row r="1562" ht="18.75">
      <c r="A1562" s="6"/>
    </row>
    <row r="1563" ht="18.75">
      <c r="A1563" s="6"/>
    </row>
    <row r="1564" ht="18.75">
      <c r="A1564" s="6"/>
    </row>
    <row r="1565" ht="18.75">
      <c r="A1565" s="6"/>
    </row>
    <row r="1566" ht="18.75">
      <c r="A1566" s="6"/>
    </row>
    <row r="1567" ht="18.75">
      <c r="A1567" s="6"/>
    </row>
    <row r="1568" ht="18.75">
      <c r="A1568" s="6"/>
    </row>
    <row r="1569" ht="18.75">
      <c r="A1569" s="6"/>
    </row>
    <row r="1570" ht="18.75">
      <c r="A1570" s="6"/>
    </row>
    <row r="1571" ht="18.75">
      <c r="A1571" s="6"/>
    </row>
    <row r="1572" ht="18.75">
      <c r="A1572" s="6"/>
    </row>
    <row r="1573" ht="18.75">
      <c r="A1573" s="6"/>
    </row>
    <row r="1574" ht="18.75">
      <c r="A1574" s="6"/>
    </row>
    <row r="1575" ht="18.75">
      <c r="A1575" s="6"/>
    </row>
    <row r="1576" ht="18.75">
      <c r="A1576" s="6"/>
    </row>
    <row r="1577" ht="18.75">
      <c r="A1577" s="6"/>
    </row>
    <row r="1578" ht="18.75">
      <c r="A1578" s="6"/>
    </row>
    <row r="1579" ht="18.75">
      <c r="A1579" s="6"/>
    </row>
    <row r="1580" ht="18.75">
      <c r="A1580" s="6"/>
    </row>
    <row r="1581" ht="18.75">
      <c r="A1581" s="6"/>
    </row>
    <row r="1582" ht="18.75">
      <c r="A1582" s="6"/>
    </row>
    <row r="1583" ht="18.75">
      <c r="A1583" s="6"/>
    </row>
    <row r="1584" ht="18.75">
      <c r="A1584" s="6"/>
    </row>
    <row r="1585" ht="18.75">
      <c r="A1585" s="6"/>
    </row>
    <row r="1586" ht="18.75">
      <c r="A1586" s="6"/>
    </row>
    <row r="1587" ht="18.75">
      <c r="A1587" s="6"/>
    </row>
    <row r="1588" ht="18.75">
      <c r="A1588" s="6"/>
    </row>
    <row r="1589" ht="18.75">
      <c r="A1589" s="6"/>
    </row>
    <row r="1590" ht="18.75">
      <c r="A1590" s="6"/>
    </row>
    <row r="1591" ht="18.75">
      <c r="A1591" s="6"/>
    </row>
    <row r="1592" ht="18.75">
      <c r="A1592" s="6"/>
    </row>
    <row r="1593" ht="18.75">
      <c r="A1593" s="6"/>
    </row>
    <row r="1594" ht="18.75">
      <c r="A1594" s="6"/>
    </row>
    <row r="1595" ht="18.75">
      <c r="A1595" s="6"/>
    </row>
    <row r="1596" ht="18.75">
      <c r="A1596" s="6"/>
    </row>
    <row r="1597" ht="18.75">
      <c r="A1597" s="6"/>
    </row>
    <row r="1598" ht="18.75">
      <c r="A1598" s="6"/>
    </row>
    <row r="1599" ht="18.75">
      <c r="A1599" s="6"/>
    </row>
    <row r="1600" ht="18.75">
      <c r="A1600" s="6"/>
    </row>
    <row r="1601" ht="18.75">
      <c r="A1601" s="6"/>
    </row>
    <row r="1602" ht="18.75">
      <c r="A1602" s="6"/>
    </row>
    <row r="1603" ht="18.75">
      <c r="A1603" s="6"/>
    </row>
    <row r="1604" ht="18.75">
      <c r="A1604" s="6"/>
    </row>
    <row r="1605" ht="18.75">
      <c r="A1605" s="6"/>
    </row>
    <row r="1606" ht="18.75">
      <c r="A1606" s="6"/>
    </row>
    <row r="1607" ht="18.75">
      <c r="A1607" s="6"/>
    </row>
    <row r="1608" ht="18.75">
      <c r="A1608" s="6"/>
    </row>
    <row r="1609" ht="18.75">
      <c r="A1609" s="6"/>
    </row>
    <row r="1610" ht="18.75">
      <c r="A1610" s="6"/>
    </row>
    <row r="1611" ht="18.75">
      <c r="A1611" s="6"/>
    </row>
    <row r="1612" ht="18.75">
      <c r="A1612" s="6"/>
    </row>
    <row r="1613" ht="18.75">
      <c r="A1613" s="6"/>
    </row>
    <row r="1614" ht="18.75">
      <c r="A1614" s="6"/>
    </row>
    <row r="1615" ht="18.75">
      <c r="A1615" s="6"/>
    </row>
    <row r="1616" ht="18.75">
      <c r="A1616" s="6"/>
    </row>
    <row r="1617" ht="18.75">
      <c r="A1617" s="6"/>
    </row>
    <row r="1618" ht="18.75">
      <c r="A1618" s="6"/>
    </row>
    <row r="1619" ht="18.75">
      <c r="A1619" s="6"/>
    </row>
    <row r="1620" ht="18.75">
      <c r="A1620" s="6"/>
    </row>
    <row r="1621" ht="18.75">
      <c r="A1621" s="6"/>
    </row>
    <row r="1622" ht="18.75">
      <c r="A1622" s="6"/>
    </row>
    <row r="1623" ht="18.75">
      <c r="A1623" s="6"/>
    </row>
    <row r="1624" ht="18.75">
      <c r="A1624" s="6"/>
    </row>
    <row r="1625" ht="18.75">
      <c r="A1625" s="6"/>
    </row>
    <row r="1626" ht="18.75">
      <c r="A1626" s="6"/>
    </row>
    <row r="1627" ht="18.75">
      <c r="A1627" s="6"/>
    </row>
    <row r="1628" ht="18.75">
      <c r="A1628" s="6"/>
    </row>
    <row r="1629" ht="18.75">
      <c r="A1629" s="6"/>
    </row>
    <row r="1630" ht="18.75">
      <c r="A1630" s="6"/>
    </row>
    <row r="1631" ht="18.75">
      <c r="A1631" s="6"/>
    </row>
    <row r="1632" ht="18.75">
      <c r="A1632" s="6"/>
    </row>
    <row r="1633" ht="18.75">
      <c r="A1633" s="6"/>
    </row>
    <row r="1634" ht="18.75">
      <c r="A1634" s="6"/>
    </row>
    <row r="1635" ht="18.75">
      <c r="A1635" s="6"/>
    </row>
    <row r="1636" ht="18.75">
      <c r="A1636" s="6"/>
    </row>
    <row r="1637" ht="18.75">
      <c r="A1637" s="6"/>
    </row>
    <row r="1638" ht="18.75">
      <c r="A1638" s="6"/>
    </row>
    <row r="1639" ht="18.75">
      <c r="A1639" s="6"/>
    </row>
    <row r="1640" ht="18.75">
      <c r="A1640" s="6"/>
    </row>
    <row r="1641" ht="18.75">
      <c r="A1641" s="6"/>
    </row>
    <row r="1642" ht="18.75">
      <c r="A1642" s="6"/>
    </row>
    <row r="1643" ht="18.75">
      <c r="A1643" s="6"/>
    </row>
    <row r="1644" ht="18.75">
      <c r="A1644" s="6"/>
    </row>
    <row r="1645" ht="18.75">
      <c r="A1645" s="6"/>
    </row>
    <row r="1646" ht="18.75">
      <c r="A1646" s="6"/>
    </row>
    <row r="1647" ht="18.75">
      <c r="A1647" s="6"/>
    </row>
    <row r="1648" ht="18.75">
      <c r="A1648" s="6"/>
    </row>
    <row r="1649" ht="18.75">
      <c r="A1649" s="6"/>
    </row>
    <row r="1650" ht="18.75">
      <c r="A1650" s="6"/>
    </row>
    <row r="1651" ht="18.75">
      <c r="A1651" s="6"/>
    </row>
    <row r="1652" ht="18.75">
      <c r="A1652" s="6"/>
    </row>
    <row r="1653" ht="18.75">
      <c r="A1653" s="6"/>
    </row>
    <row r="1654" ht="18.75">
      <c r="A1654" s="6"/>
    </row>
    <row r="1655" ht="18.75">
      <c r="A1655" s="6"/>
    </row>
    <row r="1656" ht="18.75">
      <c r="A1656" s="6"/>
    </row>
    <row r="1657" ht="18.75">
      <c r="A1657" s="6"/>
    </row>
    <row r="1658" ht="18.75">
      <c r="A1658" s="6"/>
    </row>
    <row r="1659" ht="18.75">
      <c r="A1659" s="6"/>
    </row>
    <row r="1660" ht="18.75">
      <c r="A1660" s="6"/>
    </row>
    <row r="1661" ht="18.75">
      <c r="A1661" s="6"/>
    </row>
    <row r="1662" ht="18.75">
      <c r="A1662" s="6"/>
    </row>
    <row r="1663" ht="18.75">
      <c r="A1663" s="6"/>
    </row>
    <row r="1664" ht="18.75">
      <c r="A1664" s="6"/>
    </row>
    <row r="1665" ht="18.75">
      <c r="A1665" s="6"/>
    </row>
    <row r="1666" ht="18.75">
      <c r="A1666" s="6"/>
    </row>
    <row r="1667" ht="18.75">
      <c r="A1667" s="6"/>
    </row>
    <row r="1668" ht="18.75">
      <c r="A1668" s="6"/>
    </row>
    <row r="1669" ht="18.75">
      <c r="A1669" s="6"/>
    </row>
    <row r="1670" ht="18.75">
      <c r="A1670" s="6"/>
    </row>
    <row r="1671" ht="18.75">
      <c r="A1671" s="6"/>
    </row>
    <row r="1672" ht="18.75">
      <c r="A1672" s="6"/>
    </row>
    <row r="1673" ht="18.75">
      <c r="A1673" s="6"/>
    </row>
    <row r="1674" ht="18.75">
      <c r="A1674" s="6"/>
    </row>
    <row r="1675" ht="18.75">
      <c r="A1675" s="6"/>
    </row>
    <row r="1676" ht="18.75">
      <c r="A1676" s="6"/>
    </row>
    <row r="1677" ht="18.75">
      <c r="A1677" s="6"/>
    </row>
    <row r="1678" ht="18.75">
      <c r="A1678" s="6"/>
    </row>
    <row r="1679" ht="18.75">
      <c r="A1679" s="6"/>
    </row>
    <row r="1680" ht="18.75">
      <c r="A1680" s="6"/>
    </row>
    <row r="1681" ht="18.75">
      <c r="A1681" s="6"/>
    </row>
    <row r="1682" ht="18.75">
      <c r="A1682" s="6"/>
    </row>
    <row r="1683" ht="18.75">
      <c r="A1683" s="6"/>
    </row>
    <row r="1684" ht="18.75">
      <c r="A1684" s="6"/>
    </row>
    <row r="1685" ht="18.75">
      <c r="A1685" s="6"/>
    </row>
    <row r="1686" ht="18.75">
      <c r="A1686" s="6"/>
    </row>
    <row r="1687" ht="18.75">
      <c r="A1687" s="6"/>
    </row>
    <row r="1688" ht="18.75">
      <c r="A1688" s="6"/>
    </row>
    <row r="1689" ht="18.75">
      <c r="A1689" s="6"/>
    </row>
    <row r="1690" ht="18.75">
      <c r="A1690" s="6"/>
    </row>
    <row r="1691" ht="18.75">
      <c r="A1691" s="6"/>
    </row>
    <row r="1692" ht="18.75">
      <c r="A1692" s="6"/>
    </row>
    <row r="1693" ht="18.75">
      <c r="A1693" s="6"/>
    </row>
    <row r="1694" ht="18.75">
      <c r="A1694" s="6"/>
    </row>
    <row r="1695" ht="18.75">
      <c r="A1695" s="6"/>
    </row>
    <row r="1696" ht="18.75">
      <c r="A1696" s="6"/>
    </row>
    <row r="1697" ht="18.75">
      <c r="A1697" s="6"/>
    </row>
    <row r="1698" ht="18.75">
      <c r="A1698" s="6"/>
    </row>
    <row r="1699" ht="18.75">
      <c r="A1699" s="6"/>
    </row>
    <row r="1700" ht="18.75">
      <c r="A1700" s="6"/>
    </row>
    <row r="1701" ht="18.75">
      <c r="A1701" s="6"/>
    </row>
    <row r="1702" ht="18.75">
      <c r="A1702" s="6"/>
    </row>
    <row r="1703" ht="18.75">
      <c r="A1703" s="6"/>
    </row>
    <row r="1704" ht="18.75">
      <c r="A1704" s="6"/>
    </row>
    <row r="1705" ht="18.75">
      <c r="A1705" s="6"/>
    </row>
    <row r="1706" ht="18.75">
      <c r="A1706" s="6"/>
    </row>
    <row r="1707" ht="18.75">
      <c r="A1707" s="6"/>
    </row>
    <row r="1708" ht="18.75">
      <c r="A1708" s="6"/>
    </row>
    <row r="1709" ht="18.75">
      <c r="A1709" s="6"/>
    </row>
    <row r="1710" ht="18.75">
      <c r="A1710" s="6"/>
    </row>
    <row r="1711" ht="18.75">
      <c r="A1711" s="6"/>
    </row>
    <row r="1712" ht="18.75">
      <c r="A1712" s="6"/>
    </row>
    <row r="1713" ht="18.75">
      <c r="A1713" s="6"/>
    </row>
    <row r="1714" ht="18.75">
      <c r="A1714" s="6"/>
    </row>
    <row r="1715" ht="18.75">
      <c r="A1715" s="6"/>
    </row>
    <row r="1716" ht="18.75">
      <c r="A1716" s="6"/>
    </row>
    <row r="1717" ht="18.75">
      <c r="A1717" s="6"/>
    </row>
    <row r="1718" ht="18.75">
      <c r="A1718" s="6"/>
    </row>
    <row r="1719" ht="18.75">
      <c r="A1719" s="6"/>
    </row>
    <row r="1720" ht="18.75">
      <c r="A1720" s="6"/>
    </row>
    <row r="1721" ht="18.75">
      <c r="A1721" s="6"/>
    </row>
    <row r="1722" ht="18.75">
      <c r="A1722" s="6"/>
    </row>
    <row r="1723" ht="18.75">
      <c r="A1723" s="6"/>
    </row>
    <row r="1724" ht="18.75">
      <c r="A1724" s="6"/>
    </row>
    <row r="1725" ht="18.75">
      <c r="A1725" s="6"/>
    </row>
    <row r="1726" ht="18.75">
      <c r="A1726" s="6"/>
    </row>
    <row r="1727" ht="18.75">
      <c r="A1727" s="6"/>
    </row>
    <row r="1728" ht="18.75">
      <c r="A1728" s="6"/>
    </row>
    <row r="1729" ht="18.75">
      <c r="A1729" s="6"/>
    </row>
    <row r="1730" ht="18.75">
      <c r="A1730" s="6"/>
    </row>
    <row r="1731" ht="18.75">
      <c r="A1731" s="6"/>
    </row>
    <row r="1732" ht="18.75">
      <c r="A1732" s="6"/>
    </row>
    <row r="1733" ht="18.75">
      <c r="A1733" s="6"/>
    </row>
    <row r="1734" ht="18.75">
      <c r="A1734" s="6"/>
    </row>
    <row r="1735" ht="18.75">
      <c r="A1735" s="6"/>
    </row>
    <row r="1736" ht="18.75">
      <c r="A1736" s="6"/>
    </row>
    <row r="1737" ht="18.75">
      <c r="A1737" s="6"/>
    </row>
    <row r="1738" ht="18.75">
      <c r="A1738" s="6"/>
    </row>
    <row r="1739" ht="18.75">
      <c r="A1739" s="6"/>
    </row>
    <row r="1740" ht="18.75">
      <c r="A1740" s="6"/>
    </row>
    <row r="1741" ht="18.75">
      <c r="A1741" s="6"/>
    </row>
    <row r="1742" ht="18.75">
      <c r="A1742" s="6"/>
    </row>
    <row r="1743" ht="18.75">
      <c r="A1743" s="6"/>
    </row>
    <row r="1744" ht="18.75">
      <c r="A1744" s="6"/>
    </row>
    <row r="1745" ht="18.75">
      <c r="A1745" s="6"/>
    </row>
    <row r="1746" ht="18.75">
      <c r="A1746" s="6"/>
    </row>
    <row r="1747" ht="18.75">
      <c r="A1747" s="6"/>
    </row>
    <row r="1748" ht="18.75">
      <c r="A1748" s="6"/>
    </row>
    <row r="1749" ht="18.75">
      <c r="A1749" s="6"/>
    </row>
    <row r="1750" ht="18.75">
      <c r="A1750" s="6"/>
    </row>
    <row r="1751" ht="18.75">
      <c r="A1751" s="6"/>
    </row>
    <row r="1752" ht="18.75">
      <c r="A1752" s="6"/>
    </row>
    <row r="1753" ht="18.75">
      <c r="A1753" s="6"/>
    </row>
    <row r="1754" ht="18.75">
      <c r="A1754" s="6"/>
    </row>
    <row r="1755" ht="18.75">
      <c r="A1755" s="6"/>
    </row>
    <row r="1756" ht="18.75">
      <c r="A1756" s="6"/>
    </row>
    <row r="1757" ht="18.75">
      <c r="A1757" s="6"/>
    </row>
    <row r="1758" ht="18.75">
      <c r="A1758" s="6"/>
    </row>
    <row r="1759" ht="18.75">
      <c r="A1759" s="6"/>
    </row>
    <row r="1760" ht="18.75">
      <c r="A1760" s="6"/>
    </row>
    <row r="1761" ht="18.75">
      <c r="A1761" s="6"/>
    </row>
    <row r="1762" ht="18.75">
      <c r="A1762" s="6"/>
    </row>
    <row r="1763" ht="18.75">
      <c r="A1763" s="6"/>
    </row>
    <row r="1764" ht="18.75">
      <c r="A1764" s="6"/>
    </row>
    <row r="1765" ht="18.75">
      <c r="A1765" s="6"/>
    </row>
    <row r="1766" ht="18.75">
      <c r="A1766" s="6"/>
    </row>
    <row r="1767" ht="18.75">
      <c r="A1767" s="6"/>
    </row>
    <row r="1768" ht="18.75">
      <c r="A1768" s="6"/>
    </row>
    <row r="1769" ht="18.75">
      <c r="A1769" s="6"/>
    </row>
    <row r="1770" ht="18.75">
      <c r="A1770" s="6"/>
    </row>
    <row r="1771" ht="18.75">
      <c r="A1771" s="6"/>
    </row>
    <row r="1772" ht="18.75">
      <c r="A1772" s="6"/>
    </row>
    <row r="1773" ht="18.75">
      <c r="A1773" s="6"/>
    </row>
    <row r="1774" ht="18.75">
      <c r="A1774" s="6"/>
    </row>
    <row r="1775" ht="18.75">
      <c r="A1775" s="6"/>
    </row>
    <row r="1776" ht="18.75">
      <c r="A1776" s="6"/>
    </row>
    <row r="1777" ht="18.75">
      <c r="A1777" s="6"/>
    </row>
    <row r="1778" ht="18.75">
      <c r="A1778" s="6"/>
    </row>
    <row r="1779" ht="18.75">
      <c r="A1779" s="6"/>
    </row>
    <row r="1780" ht="18.75">
      <c r="A1780" s="6"/>
    </row>
    <row r="1781" ht="18.75">
      <c r="A1781" s="6"/>
    </row>
    <row r="1782" ht="18.75">
      <c r="A1782" s="6"/>
    </row>
    <row r="1783" ht="18.75">
      <c r="A1783" s="6"/>
    </row>
    <row r="1784" ht="18.75">
      <c r="A1784" s="6"/>
    </row>
    <row r="1785" ht="18.75">
      <c r="A1785" s="6"/>
    </row>
    <row r="1786" ht="18.75">
      <c r="A1786" s="6"/>
    </row>
    <row r="1787" ht="18.75">
      <c r="A1787" s="6"/>
    </row>
    <row r="1788" ht="18.75">
      <c r="A1788" s="6"/>
    </row>
    <row r="1789" ht="18.75">
      <c r="A1789" s="6"/>
    </row>
    <row r="1790" ht="18.75">
      <c r="A1790" s="6"/>
    </row>
    <row r="1791" ht="18.75">
      <c r="A1791" s="6"/>
    </row>
    <row r="1792" ht="18.75">
      <c r="A1792" s="6"/>
    </row>
    <row r="1793" ht="18.75">
      <c r="A1793" s="6"/>
    </row>
    <row r="1794" ht="18.75">
      <c r="A1794" s="6"/>
    </row>
    <row r="1795" ht="18.75">
      <c r="A1795" s="6"/>
    </row>
    <row r="1796" ht="18.75">
      <c r="A1796" s="6"/>
    </row>
    <row r="1797" ht="18.75">
      <c r="A1797" s="6"/>
    </row>
    <row r="1798" ht="18.75">
      <c r="A1798" s="6"/>
    </row>
    <row r="1799" ht="18.75">
      <c r="A1799" s="6"/>
    </row>
    <row r="1800" ht="18.75">
      <c r="A1800" s="6"/>
    </row>
    <row r="1801" ht="18.75">
      <c r="A1801" s="6"/>
    </row>
    <row r="1802" ht="18.75">
      <c r="A1802" s="6"/>
    </row>
    <row r="1803" ht="18.75">
      <c r="A1803" s="6"/>
    </row>
    <row r="1804" ht="18.75">
      <c r="A1804" s="6"/>
    </row>
    <row r="1805" ht="18.75">
      <c r="A1805" s="6"/>
    </row>
    <row r="1806" ht="18.75">
      <c r="A1806" s="6"/>
    </row>
    <row r="1807" ht="18.75">
      <c r="A1807" s="6"/>
    </row>
    <row r="1808" ht="18.75">
      <c r="A1808" s="6"/>
    </row>
    <row r="1809" ht="18.75">
      <c r="A1809" s="6"/>
    </row>
    <row r="1810" ht="18.75">
      <c r="A1810" s="6"/>
    </row>
    <row r="1811" ht="18.75">
      <c r="A1811" s="6"/>
    </row>
    <row r="1812" ht="18.75">
      <c r="A1812" s="6"/>
    </row>
    <row r="1813" ht="18.75">
      <c r="A1813" s="6"/>
    </row>
    <row r="1814" ht="18.75">
      <c r="A1814" s="6"/>
    </row>
    <row r="1815" ht="18.75">
      <c r="A1815" s="6"/>
    </row>
    <row r="1816" ht="18.75">
      <c r="A1816" s="6"/>
    </row>
    <row r="1817" ht="18.75">
      <c r="A1817" s="6"/>
    </row>
    <row r="1818" ht="18.75">
      <c r="A1818" s="6"/>
    </row>
    <row r="1819" ht="18.75">
      <c r="A1819" s="6"/>
    </row>
    <row r="1820" ht="18.75">
      <c r="A1820" s="6"/>
    </row>
    <row r="1821" ht="18.75">
      <c r="A1821" s="6"/>
    </row>
    <row r="1822" ht="18.75">
      <c r="A1822" s="6"/>
    </row>
    <row r="1823" ht="18.75">
      <c r="A1823" s="6"/>
    </row>
    <row r="1824" ht="18.75">
      <c r="A1824" s="6"/>
    </row>
    <row r="1825" ht="18.75">
      <c r="A1825" s="6"/>
    </row>
    <row r="1826" ht="18.75">
      <c r="A1826" s="6"/>
    </row>
    <row r="1827" ht="18.75">
      <c r="A1827" s="6"/>
    </row>
    <row r="1828" ht="18.75">
      <c r="A1828" s="6"/>
    </row>
    <row r="1829" ht="18.75">
      <c r="A1829" s="6"/>
    </row>
    <row r="1830" ht="18.75">
      <c r="A1830" s="6"/>
    </row>
    <row r="1831" ht="18.75">
      <c r="A1831" s="6"/>
    </row>
    <row r="1832" ht="18.75">
      <c r="A1832" s="6"/>
    </row>
    <row r="1833" ht="18.75">
      <c r="A1833" s="6"/>
    </row>
    <row r="1834" ht="18.75">
      <c r="A1834" s="6"/>
    </row>
    <row r="1835" ht="18.75">
      <c r="A1835" s="6"/>
    </row>
    <row r="1836" ht="18.75">
      <c r="A1836" s="6"/>
    </row>
    <row r="1837" ht="18.75">
      <c r="A1837" s="6"/>
    </row>
    <row r="1838" ht="18.75">
      <c r="A1838" s="6"/>
    </row>
    <row r="1839" ht="18.75">
      <c r="A1839" s="6"/>
    </row>
    <row r="1840" ht="18.75">
      <c r="A1840" s="6"/>
    </row>
    <row r="1841" ht="18.75">
      <c r="A1841" s="6"/>
    </row>
    <row r="1842" ht="18.75">
      <c r="A1842" s="6"/>
    </row>
    <row r="1843" ht="18.75">
      <c r="A1843" s="6"/>
    </row>
    <row r="1844" ht="18.75">
      <c r="A1844" s="6"/>
    </row>
    <row r="1845" ht="18.75">
      <c r="A1845" s="6"/>
    </row>
    <row r="1846" ht="18.75">
      <c r="A1846" s="6"/>
    </row>
    <row r="1847" ht="18.75">
      <c r="A1847" s="6"/>
    </row>
    <row r="1848" ht="18.75">
      <c r="A1848" s="6"/>
    </row>
    <row r="1849" ht="18.75">
      <c r="A1849" s="6"/>
    </row>
    <row r="1850" ht="18.75">
      <c r="A1850" s="6"/>
    </row>
    <row r="1851" ht="18.75">
      <c r="A1851" s="6"/>
    </row>
    <row r="1852" ht="18.75">
      <c r="A1852" s="6"/>
    </row>
    <row r="1853" ht="18.75">
      <c r="A1853" s="6"/>
    </row>
    <row r="1854" ht="18.75">
      <c r="A1854" s="6"/>
    </row>
    <row r="1855" ht="18.75">
      <c r="A1855" s="6"/>
    </row>
    <row r="1856" ht="18.75">
      <c r="A1856" s="6"/>
    </row>
    <row r="1857" ht="18.75">
      <c r="A1857" s="6"/>
    </row>
    <row r="1858" ht="18.75">
      <c r="A1858" s="6"/>
    </row>
    <row r="1859" ht="18.75">
      <c r="A1859" s="6"/>
    </row>
    <row r="1860" ht="18.75">
      <c r="A1860" s="6"/>
    </row>
    <row r="1861" ht="18.75">
      <c r="A1861" s="6"/>
    </row>
    <row r="1862" ht="18.75">
      <c r="A1862" s="6"/>
    </row>
    <row r="1863" ht="18.75">
      <c r="A1863" s="6"/>
    </row>
    <row r="1864" ht="18.75">
      <c r="A1864" s="6"/>
    </row>
    <row r="1865" ht="18.75">
      <c r="A1865" s="6"/>
    </row>
    <row r="1866" ht="18.75">
      <c r="A1866" s="6"/>
    </row>
    <row r="1867" ht="18.75">
      <c r="A1867" s="6"/>
    </row>
    <row r="1868" ht="18.75">
      <c r="A1868" s="6"/>
    </row>
    <row r="1869" ht="18.75">
      <c r="A1869" s="6"/>
    </row>
    <row r="1870" ht="18.75">
      <c r="A1870" s="6"/>
    </row>
    <row r="1871" ht="18.75">
      <c r="A1871" s="6"/>
    </row>
    <row r="1872" ht="18.75">
      <c r="A1872" s="6"/>
    </row>
    <row r="1873" ht="18.75">
      <c r="A1873" s="6"/>
    </row>
    <row r="1874" ht="18.75">
      <c r="A1874" s="6"/>
    </row>
    <row r="1875" ht="18.75">
      <c r="A1875" s="6"/>
    </row>
    <row r="1876" ht="18.75">
      <c r="A1876" s="6"/>
    </row>
    <row r="1877" ht="18.75">
      <c r="A1877" s="6"/>
    </row>
    <row r="1878" ht="18.75">
      <c r="A1878" s="6"/>
    </row>
    <row r="1879" ht="18.75">
      <c r="A1879" s="6"/>
    </row>
    <row r="1880" ht="18.75">
      <c r="A1880" s="6"/>
    </row>
    <row r="1881" ht="18.75">
      <c r="A1881" s="6"/>
    </row>
    <row r="1882" ht="18.75">
      <c r="A1882" s="6"/>
    </row>
    <row r="1883" ht="18.75">
      <c r="A1883" s="6"/>
    </row>
    <row r="1884" ht="18.75">
      <c r="A1884" s="6"/>
    </row>
    <row r="1885" ht="18.75">
      <c r="A1885" s="6"/>
    </row>
    <row r="1886" ht="18.75">
      <c r="A1886" s="6"/>
    </row>
    <row r="1887" ht="18.75">
      <c r="A1887" s="6"/>
    </row>
    <row r="1888" ht="18.75">
      <c r="A1888" s="6"/>
    </row>
    <row r="1889" ht="18.75">
      <c r="A1889" s="6"/>
    </row>
    <row r="1890" ht="18.75">
      <c r="A1890" s="6"/>
    </row>
    <row r="1891" ht="18.75">
      <c r="A1891" s="6"/>
    </row>
    <row r="1892" ht="18.75">
      <c r="A1892" s="6"/>
    </row>
    <row r="1893" ht="18.75">
      <c r="A1893" s="6"/>
    </row>
    <row r="1894" ht="18.75">
      <c r="A1894" s="6"/>
    </row>
    <row r="1895" ht="18.75">
      <c r="A1895" s="6"/>
    </row>
    <row r="1896" ht="18.75">
      <c r="A1896" s="6"/>
    </row>
    <row r="1897" ht="18.75">
      <c r="A1897" s="6"/>
    </row>
    <row r="1898" ht="18.75">
      <c r="A1898" s="6"/>
    </row>
    <row r="1899" ht="18.75">
      <c r="A1899" s="6"/>
    </row>
    <row r="1900" ht="18.75">
      <c r="A1900" s="6"/>
    </row>
    <row r="1901" ht="18.75">
      <c r="A1901" s="6"/>
    </row>
    <row r="1902" ht="18.75">
      <c r="A1902" s="6"/>
    </row>
    <row r="1903" ht="18.75">
      <c r="A1903" s="6"/>
    </row>
    <row r="1904" ht="18.75">
      <c r="A1904" s="6"/>
    </row>
    <row r="1905" ht="18.75">
      <c r="A1905" s="6"/>
    </row>
    <row r="1906" ht="18.75">
      <c r="A1906" s="6"/>
    </row>
    <row r="1907" ht="18.75">
      <c r="A1907" s="6"/>
    </row>
    <row r="1908" ht="18.75">
      <c r="A1908" s="6"/>
    </row>
    <row r="1909" ht="18.75">
      <c r="A1909" s="6"/>
    </row>
    <row r="1910" ht="18.75">
      <c r="A1910" s="6"/>
    </row>
    <row r="1911" ht="18.75">
      <c r="A1911" s="6"/>
    </row>
    <row r="1912" ht="18.75">
      <c r="A1912" s="6"/>
    </row>
    <row r="1913" ht="18.75">
      <c r="A1913" s="6"/>
    </row>
    <row r="1914" ht="18.75">
      <c r="A1914" s="6"/>
    </row>
    <row r="1915" ht="18.75">
      <c r="A1915" s="6"/>
    </row>
    <row r="1916" ht="18.75">
      <c r="A1916" s="6"/>
    </row>
    <row r="1917" ht="18.75">
      <c r="A1917" s="6"/>
    </row>
    <row r="1918" ht="18.75">
      <c r="A1918" s="6"/>
    </row>
    <row r="1919" ht="18.75">
      <c r="A1919" s="6"/>
    </row>
    <row r="1920" ht="18.75">
      <c r="A1920" s="6"/>
    </row>
    <row r="1921" ht="18.75">
      <c r="A1921" s="6"/>
    </row>
    <row r="1922" ht="18.75">
      <c r="A1922" s="6"/>
    </row>
    <row r="1923" ht="18.75">
      <c r="A1923" s="6"/>
    </row>
    <row r="1924" ht="18.75">
      <c r="A1924" s="6"/>
    </row>
    <row r="1925" ht="18.75">
      <c r="A1925" s="6"/>
    </row>
    <row r="1926" ht="18.75">
      <c r="A1926" s="6"/>
    </row>
    <row r="1927" ht="18.75">
      <c r="A1927" s="6"/>
    </row>
    <row r="1928" ht="18.75">
      <c r="A1928" s="6"/>
    </row>
    <row r="1929" ht="18.75">
      <c r="A1929" s="6"/>
    </row>
    <row r="1930" ht="18.75">
      <c r="A1930" s="6"/>
    </row>
    <row r="1931" ht="18.75">
      <c r="A1931" s="6"/>
    </row>
    <row r="1932" ht="18.75">
      <c r="A1932" s="6"/>
    </row>
    <row r="1933" ht="18.75">
      <c r="A1933" s="6"/>
    </row>
    <row r="1934" ht="18.75">
      <c r="A1934" s="6"/>
    </row>
    <row r="1935" ht="18.75">
      <c r="A1935" s="6"/>
    </row>
    <row r="1936" ht="18.75">
      <c r="A1936" s="6"/>
    </row>
    <row r="1937" ht="18.75">
      <c r="A1937" s="6"/>
    </row>
    <row r="1938" ht="18.75">
      <c r="A1938" s="6"/>
    </row>
    <row r="1939" ht="18.75">
      <c r="A1939" s="6"/>
    </row>
    <row r="1940" ht="18.75">
      <c r="A1940" s="6"/>
    </row>
    <row r="1941" ht="18.75">
      <c r="A1941" s="6"/>
    </row>
    <row r="1942" ht="18.75">
      <c r="A1942" s="6"/>
    </row>
    <row r="1943" ht="18.75">
      <c r="A1943" s="6"/>
    </row>
    <row r="1944" ht="18.75">
      <c r="A1944" s="6"/>
    </row>
    <row r="1945" ht="18.75">
      <c r="A1945" s="6"/>
    </row>
    <row r="1946" ht="18.75">
      <c r="A1946" s="6"/>
    </row>
    <row r="1947" ht="18.75">
      <c r="A1947" s="6"/>
    </row>
    <row r="1948" ht="18.75">
      <c r="A1948" s="6"/>
    </row>
    <row r="1949" ht="18.75">
      <c r="A1949" s="6"/>
    </row>
    <row r="1950" ht="18.75">
      <c r="A1950" s="6"/>
    </row>
    <row r="1951" ht="18.75">
      <c r="A1951" s="6"/>
    </row>
    <row r="1952" ht="18.75">
      <c r="A1952" s="6"/>
    </row>
    <row r="1953" ht="18.75">
      <c r="A1953" s="6"/>
    </row>
    <row r="1954" ht="18.75">
      <c r="A1954" s="6"/>
    </row>
    <row r="1955" ht="18.75">
      <c r="A1955" s="6"/>
    </row>
    <row r="1956" ht="18.75">
      <c r="A1956" s="6"/>
    </row>
    <row r="1957" ht="18.75">
      <c r="A1957" s="6"/>
    </row>
    <row r="1958" ht="18.75">
      <c r="A1958" s="6"/>
    </row>
    <row r="1959" ht="18.75">
      <c r="A1959" s="6"/>
    </row>
    <row r="1960" ht="18.75">
      <c r="A1960" s="6"/>
    </row>
    <row r="1961" ht="18.75">
      <c r="A1961" s="6"/>
    </row>
    <row r="1962" ht="18.75">
      <c r="A1962" s="6"/>
    </row>
    <row r="1963" ht="18.75">
      <c r="A1963" s="6"/>
    </row>
    <row r="1964" ht="18.75">
      <c r="A1964" s="6"/>
    </row>
    <row r="1965" ht="18.75">
      <c r="A1965" s="6"/>
    </row>
    <row r="1966" ht="18.75">
      <c r="A1966" s="6"/>
    </row>
    <row r="1967" ht="18.75">
      <c r="A1967" s="6"/>
    </row>
    <row r="1968" ht="18.75">
      <c r="A1968" s="6"/>
    </row>
    <row r="1969" ht="18.75">
      <c r="A1969" s="6"/>
    </row>
    <row r="1970" ht="18.75">
      <c r="A1970" s="6"/>
    </row>
    <row r="1971" ht="18.75">
      <c r="A1971" s="6"/>
    </row>
    <row r="1972" ht="18.75">
      <c r="A1972" s="6"/>
    </row>
    <row r="1973" ht="18.75">
      <c r="A1973" s="6"/>
    </row>
    <row r="1974" ht="18.75">
      <c r="A1974" s="6"/>
    </row>
    <row r="1975" ht="18.75">
      <c r="A1975" s="6"/>
    </row>
    <row r="1976" ht="18.75">
      <c r="A1976" s="6"/>
    </row>
    <row r="1977" ht="18.75">
      <c r="A1977" s="6"/>
    </row>
    <row r="1978" ht="18.75">
      <c r="A1978" s="6"/>
    </row>
    <row r="1979" ht="18.75">
      <c r="A1979" s="6"/>
    </row>
    <row r="1980" ht="18.75">
      <c r="A1980" s="6"/>
    </row>
    <row r="1981" ht="18.75">
      <c r="A1981" s="6"/>
    </row>
    <row r="1982" ht="18.75">
      <c r="A1982" s="6"/>
    </row>
    <row r="1983" ht="18.75">
      <c r="A1983" s="6"/>
    </row>
    <row r="1984" ht="18.75">
      <c r="A1984" s="6"/>
    </row>
    <row r="1985" ht="18.75">
      <c r="A1985" s="6"/>
    </row>
    <row r="1986" ht="18.75">
      <c r="A1986" s="6"/>
    </row>
    <row r="1987" ht="18.75">
      <c r="A1987" s="6"/>
    </row>
    <row r="1988" ht="18.75">
      <c r="A1988" s="6"/>
    </row>
    <row r="1989" ht="18.75">
      <c r="A1989" s="6"/>
    </row>
    <row r="1990" ht="18.75">
      <c r="A1990" s="6"/>
    </row>
    <row r="1991" ht="18.75">
      <c r="A1991" s="6"/>
    </row>
    <row r="1992" ht="18.75">
      <c r="A1992" s="6"/>
    </row>
    <row r="1993" ht="18.75">
      <c r="A1993" s="6"/>
    </row>
    <row r="1994" ht="18.75">
      <c r="A1994" s="6"/>
    </row>
    <row r="1995" ht="18.75">
      <c r="A1995" s="6"/>
    </row>
    <row r="1996" ht="18.75">
      <c r="A1996" s="6"/>
    </row>
    <row r="1997" ht="18.75">
      <c r="A1997" s="6"/>
    </row>
    <row r="1998" ht="18.75">
      <c r="A1998" s="6"/>
    </row>
    <row r="1999" ht="18.75">
      <c r="A1999" s="6"/>
    </row>
    <row r="2000" ht="18.75">
      <c r="A2000" s="6"/>
    </row>
    <row r="2001" ht="18.75">
      <c r="A2001" s="6"/>
    </row>
    <row r="2002" ht="18.75">
      <c r="A2002" s="6"/>
    </row>
    <row r="2003" ht="18.75">
      <c r="A2003" s="6"/>
    </row>
    <row r="2004" ht="18.75">
      <c r="A2004" s="6"/>
    </row>
    <row r="2005" ht="18.75">
      <c r="A2005" s="6"/>
    </row>
    <row r="2006" ht="18.75">
      <c r="A2006" s="6"/>
    </row>
    <row r="2007" ht="18.75">
      <c r="A2007" s="6"/>
    </row>
    <row r="2008" ht="18.75">
      <c r="A2008" s="6"/>
    </row>
    <row r="2009" ht="18.75">
      <c r="A2009" s="6"/>
    </row>
    <row r="2010" ht="18.75">
      <c r="A2010" s="6"/>
    </row>
    <row r="2011" ht="18.75">
      <c r="A2011" s="6"/>
    </row>
    <row r="2012" ht="18.75">
      <c r="A2012" s="6"/>
    </row>
    <row r="2013" ht="18.75">
      <c r="A2013" s="6"/>
    </row>
    <row r="2014" ht="18.75">
      <c r="A2014" s="6"/>
    </row>
    <row r="2015" ht="18.75">
      <c r="A2015" s="6"/>
    </row>
    <row r="2016" ht="18.75">
      <c r="A2016" s="6"/>
    </row>
    <row r="2017" ht="18.75">
      <c r="A2017" s="6"/>
    </row>
    <row r="2018" ht="18.75">
      <c r="A2018" s="6"/>
    </row>
    <row r="2019" ht="18.75">
      <c r="A2019" s="6"/>
    </row>
    <row r="2020" ht="18.75">
      <c r="A2020" s="6"/>
    </row>
    <row r="2021" ht="18.75">
      <c r="A2021" s="6"/>
    </row>
    <row r="2022" ht="18.75">
      <c r="A2022" s="6"/>
    </row>
    <row r="2023" ht="18.75">
      <c r="A2023" s="6"/>
    </row>
    <row r="2024" ht="18.75">
      <c r="A2024" s="6"/>
    </row>
    <row r="2025" ht="18.75">
      <c r="A2025" s="6"/>
    </row>
    <row r="2026" ht="18.75">
      <c r="A2026" s="6"/>
    </row>
    <row r="2027" ht="18.75">
      <c r="A2027" s="6"/>
    </row>
    <row r="2028" ht="18.75">
      <c r="A2028" s="6"/>
    </row>
    <row r="2029" ht="18.75">
      <c r="A2029" s="6"/>
    </row>
    <row r="2030" ht="18.75">
      <c r="A2030" s="6"/>
    </row>
    <row r="2031" ht="18.75">
      <c r="A2031" s="6"/>
    </row>
    <row r="2032" ht="18.75">
      <c r="A2032" s="6"/>
    </row>
    <row r="2033" ht="18.75">
      <c r="A2033" s="6"/>
    </row>
    <row r="2034" ht="18.75">
      <c r="A2034" s="6"/>
    </row>
    <row r="2035" ht="18.75">
      <c r="A2035" s="6"/>
    </row>
    <row r="2036" ht="18.75">
      <c r="A2036" s="6"/>
    </row>
    <row r="2037" ht="18.75">
      <c r="A2037" s="6"/>
    </row>
    <row r="2038" ht="18.75">
      <c r="A2038" s="6"/>
    </row>
    <row r="2039" ht="18.75">
      <c r="A2039" s="6"/>
    </row>
    <row r="2040" ht="18.75">
      <c r="A2040" s="6"/>
    </row>
    <row r="2041" ht="18.75">
      <c r="A2041" s="6"/>
    </row>
    <row r="2042" ht="18.75">
      <c r="A2042" s="6"/>
    </row>
    <row r="2043" ht="18.75">
      <c r="A2043" s="6"/>
    </row>
    <row r="2044" ht="18.75">
      <c r="A2044" s="6"/>
    </row>
    <row r="2045" ht="18.75">
      <c r="A2045" s="6"/>
    </row>
    <row r="2046" ht="18.75">
      <c r="A2046" s="6"/>
    </row>
    <row r="2047" ht="18.75">
      <c r="A2047" s="6"/>
    </row>
    <row r="2048" ht="18.75">
      <c r="A2048" s="6"/>
    </row>
    <row r="2049" ht="18.75">
      <c r="A2049" s="6"/>
    </row>
    <row r="2050" ht="18.75">
      <c r="A2050" s="6"/>
    </row>
    <row r="2051" ht="18.75">
      <c r="A2051" s="6"/>
    </row>
    <row r="2052" ht="18.75">
      <c r="A2052" s="6"/>
    </row>
    <row r="2053" ht="18.75">
      <c r="A2053" s="6"/>
    </row>
    <row r="2054" ht="18.75">
      <c r="A2054" s="6"/>
    </row>
    <row r="2055" ht="18.75">
      <c r="A2055" s="6"/>
    </row>
    <row r="2056" ht="18.75">
      <c r="A2056" s="6"/>
    </row>
    <row r="2057" ht="18.75">
      <c r="A2057" s="6"/>
    </row>
    <row r="2058" ht="18.75">
      <c r="A2058" s="6"/>
    </row>
    <row r="2059" ht="18.75">
      <c r="A2059" s="6"/>
    </row>
    <row r="2060" ht="18.75">
      <c r="A2060" s="6"/>
    </row>
    <row r="2061" ht="18.75">
      <c r="A2061" s="6"/>
    </row>
    <row r="2062" ht="18.75">
      <c r="A2062" s="6"/>
    </row>
    <row r="2063" ht="18.75">
      <c r="A2063" s="6"/>
    </row>
    <row r="2064" ht="18.75">
      <c r="A2064" s="6"/>
    </row>
    <row r="2065" ht="18.75">
      <c r="A2065" s="6"/>
    </row>
    <row r="2066" ht="18.75">
      <c r="A2066" s="6"/>
    </row>
    <row r="2067" ht="18.75">
      <c r="A2067" s="6"/>
    </row>
    <row r="2068" ht="18.75">
      <c r="A2068" s="6"/>
    </row>
    <row r="2069" ht="18.75">
      <c r="A2069" s="6"/>
    </row>
    <row r="2070" ht="18.75">
      <c r="A2070" s="6"/>
    </row>
    <row r="2071" ht="18.75">
      <c r="A2071" s="6"/>
    </row>
    <row r="2072" ht="18.75">
      <c r="A2072" s="6"/>
    </row>
    <row r="2073" ht="18.75">
      <c r="A2073" s="6"/>
    </row>
    <row r="2074" ht="18.75">
      <c r="A2074" s="6"/>
    </row>
    <row r="2075" ht="18.75">
      <c r="A2075" s="6"/>
    </row>
    <row r="2076" ht="18.75">
      <c r="A2076" s="6"/>
    </row>
    <row r="2077" ht="18.75">
      <c r="A2077" s="6"/>
    </row>
    <row r="2078" ht="18.75">
      <c r="A2078" s="6"/>
    </row>
    <row r="2079" ht="18.75">
      <c r="A2079" s="6"/>
    </row>
    <row r="2080" ht="18.75">
      <c r="A2080" s="6"/>
    </row>
    <row r="2081" ht="18.75">
      <c r="A2081" s="6"/>
    </row>
    <row r="2082" ht="18.75">
      <c r="A2082" s="6"/>
    </row>
    <row r="2083" ht="18.75">
      <c r="A2083" s="6"/>
    </row>
    <row r="2084" ht="18.75">
      <c r="A2084" s="6"/>
    </row>
    <row r="2085" ht="18.75">
      <c r="A2085" s="6"/>
    </row>
    <row r="2086" ht="18.75">
      <c r="A2086" s="6"/>
    </row>
    <row r="2087" ht="18.75">
      <c r="A2087" s="6"/>
    </row>
    <row r="2088" ht="18.75">
      <c r="A2088" s="6"/>
    </row>
    <row r="2089" ht="18.75">
      <c r="A2089" s="6"/>
    </row>
    <row r="2090" ht="18.75">
      <c r="A2090" s="6"/>
    </row>
    <row r="2091" ht="18.75">
      <c r="A2091" s="6"/>
    </row>
    <row r="2092" ht="18.75">
      <c r="A2092" s="6"/>
    </row>
    <row r="2093" ht="18.75">
      <c r="A2093" s="6"/>
    </row>
    <row r="2094" ht="18.75">
      <c r="A2094" s="6"/>
    </row>
    <row r="2095" ht="18.75">
      <c r="A2095" s="6"/>
    </row>
    <row r="2096" ht="18.75">
      <c r="A2096" s="6"/>
    </row>
    <row r="2097" ht="18.75">
      <c r="A2097" s="6"/>
    </row>
    <row r="2098" ht="18.75">
      <c r="A2098" s="6"/>
    </row>
    <row r="2099" ht="18.75">
      <c r="A2099" s="6"/>
    </row>
    <row r="2100" ht="18.75">
      <c r="A2100" s="6"/>
    </row>
    <row r="2101" ht="18.75">
      <c r="A2101" s="6"/>
    </row>
    <row r="2102" ht="18.75">
      <c r="A2102" s="6"/>
    </row>
    <row r="2103" ht="18.75">
      <c r="A2103" s="6"/>
    </row>
    <row r="2104" ht="18.75">
      <c r="A2104" s="6"/>
    </row>
    <row r="2105" ht="18.75">
      <c r="A2105" s="6"/>
    </row>
    <row r="2106" ht="18.75">
      <c r="A2106" s="6"/>
    </row>
    <row r="2107" ht="18.75">
      <c r="A2107" s="6"/>
    </row>
    <row r="2108" ht="18.75">
      <c r="A2108" s="6"/>
    </row>
    <row r="2109" ht="18.75">
      <c r="A2109" s="6"/>
    </row>
    <row r="2110" ht="18.75">
      <c r="A2110" s="6"/>
    </row>
    <row r="2111" ht="18.75">
      <c r="A2111" s="6"/>
    </row>
    <row r="2112" ht="18.75">
      <c r="A2112" s="6"/>
    </row>
    <row r="2113" ht="18.75">
      <c r="A2113" s="6"/>
    </row>
    <row r="2114" ht="18.75">
      <c r="A2114" s="6"/>
    </row>
    <row r="2115" ht="18.75">
      <c r="A2115" s="6"/>
    </row>
    <row r="2116" ht="18.75">
      <c r="A2116" s="6"/>
    </row>
    <row r="2117" ht="18.75">
      <c r="A2117" s="6"/>
    </row>
    <row r="2118" ht="18.75">
      <c r="A2118" s="6"/>
    </row>
    <row r="2119" ht="18.75">
      <c r="A2119" s="6"/>
    </row>
    <row r="2120" ht="18.75">
      <c r="A2120" s="6"/>
    </row>
    <row r="2121" ht="18.75">
      <c r="A2121" s="6"/>
    </row>
    <row r="2122" ht="18.75">
      <c r="A2122" s="6"/>
    </row>
    <row r="2123" ht="18.75">
      <c r="A2123" s="6"/>
    </row>
    <row r="2124" ht="18.75">
      <c r="A2124" s="6"/>
    </row>
    <row r="2125" ht="18.75">
      <c r="A2125" s="6"/>
    </row>
    <row r="2126" ht="18.75">
      <c r="A2126" s="6"/>
    </row>
    <row r="2127" ht="18.75">
      <c r="A2127" s="6"/>
    </row>
    <row r="2128" ht="18.75">
      <c r="A2128" s="6"/>
    </row>
    <row r="2129" ht="18.75">
      <c r="A2129" s="6"/>
    </row>
    <row r="2130" ht="18.75">
      <c r="A2130" s="6"/>
    </row>
    <row r="2131" ht="18.75">
      <c r="A2131" s="6"/>
    </row>
    <row r="2132" ht="18.75">
      <c r="A2132" s="6"/>
    </row>
    <row r="2133" ht="18.75">
      <c r="A2133" s="6"/>
    </row>
    <row r="2134" ht="18.75">
      <c r="A2134" s="6"/>
    </row>
    <row r="2135" ht="18.75">
      <c r="A2135" s="6"/>
    </row>
    <row r="2136" ht="18.75">
      <c r="A2136" s="6"/>
    </row>
    <row r="2137" ht="18.75">
      <c r="A2137" s="6"/>
    </row>
    <row r="2138" ht="18.75">
      <c r="A2138" s="6"/>
    </row>
    <row r="2139" ht="18.75">
      <c r="A2139" s="6"/>
    </row>
    <row r="2140" ht="18.75">
      <c r="A2140" s="6"/>
    </row>
    <row r="2141" ht="18.75">
      <c r="A2141" s="6"/>
    </row>
    <row r="2142" ht="18.75">
      <c r="A2142" s="6"/>
    </row>
    <row r="2143" ht="18.75">
      <c r="A2143" s="6"/>
    </row>
    <row r="2144" ht="18.75">
      <c r="A2144" s="6"/>
    </row>
    <row r="2145" ht="18.75">
      <c r="A2145" s="6"/>
    </row>
    <row r="2146" ht="18.75">
      <c r="A2146" s="6"/>
    </row>
    <row r="2147" ht="18.75">
      <c r="A2147" s="6"/>
    </row>
    <row r="2148" ht="18.75">
      <c r="A2148" s="6"/>
    </row>
    <row r="2149" ht="18.75">
      <c r="A2149" s="6"/>
    </row>
    <row r="2150" ht="18.75">
      <c r="A2150" s="6"/>
    </row>
    <row r="2151" ht="18.75">
      <c r="A2151" s="6"/>
    </row>
    <row r="2152" ht="18.75">
      <c r="A2152" s="6"/>
    </row>
    <row r="2153" ht="18.75">
      <c r="A2153" s="6"/>
    </row>
    <row r="2154" ht="18.75">
      <c r="A2154" s="6"/>
    </row>
    <row r="2155" ht="18.75">
      <c r="A2155" s="6"/>
    </row>
    <row r="2156" ht="18.75">
      <c r="A2156" s="6"/>
    </row>
    <row r="2157" ht="18.75">
      <c r="A2157" s="6"/>
    </row>
    <row r="2158" ht="18.75">
      <c r="A2158" s="6"/>
    </row>
    <row r="2159" ht="18.75">
      <c r="A2159" s="6"/>
    </row>
    <row r="2160" ht="18.75">
      <c r="A2160" s="6"/>
    </row>
    <row r="2161" ht="18.75">
      <c r="A2161" s="6"/>
    </row>
    <row r="2162" ht="18.75">
      <c r="A2162" s="6"/>
    </row>
    <row r="2163" ht="18.75">
      <c r="A2163" s="6"/>
    </row>
    <row r="2164" ht="18.75">
      <c r="A2164" s="6"/>
    </row>
    <row r="2165" ht="18.75">
      <c r="A2165" s="6"/>
    </row>
    <row r="2166" ht="18.75">
      <c r="A2166" s="6"/>
    </row>
    <row r="2167" ht="18.75">
      <c r="A2167" s="6"/>
    </row>
    <row r="2168" ht="18.75">
      <c r="A2168" s="6"/>
    </row>
    <row r="2169" ht="18.75">
      <c r="A2169" s="6"/>
    </row>
    <row r="2170" ht="18.75">
      <c r="A2170" s="6"/>
    </row>
    <row r="2171" ht="18.75">
      <c r="A2171" s="6"/>
    </row>
    <row r="2172" ht="18.75">
      <c r="A2172" s="6"/>
    </row>
    <row r="2173" ht="18.75">
      <c r="A2173" s="6"/>
    </row>
    <row r="2174" ht="18.75">
      <c r="A2174" s="6"/>
    </row>
    <row r="2175" ht="18.75">
      <c r="A2175" s="6"/>
    </row>
    <row r="2176" ht="18.75">
      <c r="A2176" s="6"/>
    </row>
    <row r="2177" ht="18.75">
      <c r="A2177" s="6"/>
    </row>
    <row r="2178" ht="18.75">
      <c r="A2178" s="6"/>
    </row>
    <row r="2179" ht="18.75">
      <c r="A2179" s="6"/>
    </row>
    <row r="2180" ht="18.75">
      <c r="A2180" s="6"/>
    </row>
    <row r="2181" ht="18.75">
      <c r="A2181" s="6"/>
    </row>
    <row r="2182" ht="18.75">
      <c r="A2182" s="6"/>
    </row>
    <row r="2183" ht="18.75">
      <c r="A2183" s="6"/>
    </row>
    <row r="2184" ht="18.75">
      <c r="A2184" s="6"/>
    </row>
    <row r="2185" ht="18.75">
      <c r="A2185" s="6"/>
    </row>
    <row r="2186" ht="18.75">
      <c r="A2186" s="6"/>
    </row>
    <row r="2187" ht="18.75">
      <c r="A2187" s="6"/>
    </row>
    <row r="2188" ht="18.75">
      <c r="A2188" s="6"/>
    </row>
    <row r="2189" ht="18.75">
      <c r="A2189" s="6"/>
    </row>
    <row r="2190" ht="18.75">
      <c r="A2190" s="6"/>
    </row>
    <row r="2191" ht="18.75">
      <c r="A2191" s="6"/>
    </row>
    <row r="2192" ht="18.75">
      <c r="A2192" s="6"/>
    </row>
    <row r="2193" ht="18.75">
      <c r="A2193" s="6"/>
    </row>
    <row r="2194" ht="18.75">
      <c r="A2194" s="6"/>
    </row>
    <row r="2195" ht="18.75">
      <c r="A2195" s="6"/>
    </row>
    <row r="2196" ht="18.75">
      <c r="A2196" s="6"/>
    </row>
    <row r="2197" ht="18.75">
      <c r="A2197" s="6"/>
    </row>
    <row r="2198" ht="18.75">
      <c r="A2198" s="6"/>
    </row>
    <row r="2199" ht="18.75">
      <c r="A2199" s="6"/>
    </row>
    <row r="2200" ht="18.75">
      <c r="A2200" s="6"/>
    </row>
    <row r="2201" ht="18.75">
      <c r="A2201" s="6"/>
    </row>
    <row r="2202" ht="18.75">
      <c r="A2202" s="6"/>
    </row>
    <row r="2203" ht="18.75">
      <c r="A2203" s="6"/>
    </row>
    <row r="2204" ht="18.75">
      <c r="A2204" s="6"/>
    </row>
    <row r="2205" ht="18.75">
      <c r="A2205" s="6"/>
    </row>
    <row r="2206" ht="18.75">
      <c r="A2206" s="6"/>
    </row>
    <row r="2207" ht="18.75">
      <c r="A2207" s="6"/>
    </row>
    <row r="2208" ht="18.75">
      <c r="A2208" s="6"/>
    </row>
    <row r="2209" ht="18.75">
      <c r="A2209" s="6"/>
    </row>
    <row r="2210" ht="18.75">
      <c r="A2210" s="6"/>
    </row>
    <row r="2211" ht="18.75">
      <c r="A2211" s="6"/>
    </row>
    <row r="2212" ht="18.75">
      <c r="A2212" s="6"/>
    </row>
    <row r="2213" ht="18.75">
      <c r="A2213" s="6"/>
    </row>
    <row r="2214" ht="18.75">
      <c r="A2214" s="6"/>
    </row>
    <row r="2215" ht="18.75">
      <c r="A2215" s="6"/>
    </row>
    <row r="2216" ht="18.75">
      <c r="A2216" s="6"/>
    </row>
    <row r="2217" ht="18.75">
      <c r="A2217" s="6"/>
    </row>
    <row r="2218" ht="18.75">
      <c r="A2218" s="6"/>
    </row>
    <row r="2219" ht="18.75">
      <c r="A2219" s="6"/>
    </row>
    <row r="2220" ht="18.75">
      <c r="A2220" s="6"/>
    </row>
    <row r="2221" ht="18.75">
      <c r="A2221" s="6"/>
    </row>
    <row r="2222" ht="18.75">
      <c r="A2222" s="6"/>
    </row>
    <row r="2223" ht="18.75">
      <c r="A2223" s="6"/>
    </row>
    <row r="2224" ht="18.75">
      <c r="A2224" s="6"/>
    </row>
    <row r="2225" ht="18.75">
      <c r="A2225" s="6"/>
    </row>
    <row r="2226" ht="18.75">
      <c r="A2226" s="6"/>
    </row>
    <row r="2227" ht="18.75">
      <c r="A2227" s="6"/>
    </row>
    <row r="2228" ht="18.75">
      <c r="A2228" s="6"/>
    </row>
    <row r="2229" ht="18.75">
      <c r="A2229" s="6"/>
    </row>
    <row r="2230" ht="18.75">
      <c r="A2230" s="6"/>
    </row>
    <row r="2231" ht="18.75">
      <c r="A2231" s="6"/>
    </row>
    <row r="2232" ht="18.75">
      <c r="A2232" s="6"/>
    </row>
    <row r="2233" ht="18.75">
      <c r="A2233" s="6"/>
    </row>
    <row r="2234" ht="18.75">
      <c r="A2234" s="6"/>
    </row>
    <row r="2235" ht="18.75">
      <c r="A2235" s="6"/>
    </row>
    <row r="2236" ht="18.75">
      <c r="A2236" s="6"/>
    </row>
    <row r="2237" ht="18.75">
      <c r="A2237" s="6"/>
    </row>
    <row r="2238" ht="18.75">
      <c r="A2238" s="6"/>
    </row>
    <row r="2239" ht="18.75">
      <c r="A2239" s="6"/>
    </row>
    <row r="2240" ht="18.75">
      <c r="A2240" s="6"/>
    </row>
    <row r="2241" ht="18.75">
      <c r="A2241" s="6"/>
    </row>
    <row r="2242" ht="18.75">
      <c r="A2242" s="6"/>
    </row>
    <row r="2243" ht="18.75">
      <c r="A2243" s="6"/>
    </row>
    <row r="2244" ht="18.75">
      <c r="A2244" s="6"/>
    </row>
    <row r="2245" ht="18.75">
      <c r="A2245" s="6"/>
    </row>
    <row r="2246" ht="18.75">
      <c r="A2246" s="6"/>
    </row>
    <row r="2247" ht="18.75">
      <c r="A2247" s="6"/>
    </row>
    <row r="2248" ht="18.75">
      <c r="A2248" s="6"/>
    </row>
    <row r="2249" ht="18.75">
      <c r="A2249" s="6"/>
    </row>
    <row r="2250" ht="18.75">
      <c r="A2250" s="6"/>
    </row>
    <row r="2251" ht="18.75">
      <c r="A2251" s="6"/>
    </row>
    <row r="2252" ht="18.75">
      <c r="A2252" s="6"/>
    </row>
    <row r="2253" ht="18.75">
      <c r="A2253" s="6"/>
    </row>
    <row r="2254" ht="18.75">
      <c r="A2254" s="6"/>
    </row>
    <row r="2255" ht="18.75">
      <c r="A2255" s="6"/>
    </row>
    <row r="2256" ht="18.75">
      <c r="A2256" s="6"/>
    </row>
    <row r="2257" ht="18.75">
      <c r="A2257" s="6"/>
    </row>
    <row r="2258" ht="18.75">
      <c r="A2258" s="6"/>
    </row>
    <row r="2259" ht="18.75">
      <c r="A2259" s="6"/>
    </row>
    <row r="2260" ht="18.75">
      <c r="A2260" s="6"/>
    </row>
    <row r="2261" ht="18.75">
      <c r="A2261" s="6"/>
    </row>
    <row r="2262" ht="18.75">
      <c r="A2262" s="6"/>
    </row>
    <row r="2263" ht="18.75">
      <c r="A2263" s="6"/>
    </row>
    <row r="2264" ht="18.75">
      <c r="A2264" s="6"/>
    </row>
    <row r="2265" ht="18.75">
      <c r="A2265" s="6"/>
    </row>
    <row r="2266" ht="18.75">
      <c r="A2266" s="6"/>
    </row>
    <row r="2267" ht="18.75">
      <c r="A2267" s="6"/>
    </row>
    <row r="2268" ht="18.75">
      <c r="A2268" s="6"/>
    </row>
    <row r="2269" ht="18.75">
      <c r="A2269" s="6"/>
    </row>
    <row r="2270" ht="18.75">
      <c r="A2270" s="6"/>
    </row>
    <row r="2271" ht="18.75">
      <c r="A2271" s="6"/>
    </row>
    <row r="2272" ht="18.75">
      <c r="A2272" s="6"/>
    </row>
    <row r="2273" ht="18.75">
      <c r="A2273" s="6"/>
    </row>
    <row r="2274" ht="18.75">
      <c r="A2274" s="6"/>
    </row>
    <row r="2275" ht="18.75">
      <c r="A2275" s="6"/>
    </row>
    <row r="2276" ht="18.75">
      <c r="A2276" s="6"/>
    </row>
    <row r="2277" ht="18.75">
      <c r="A2277" s="6"/>
    </row>
    <row r="2278" ht="18.75">
      <c r="A2278" s="6"/>
    </row>
    <row r="2279" ht="18.75">
      <c r="A2279" s="6"/>
    </row>
    <row r="2280" ht="18.75">
      <c r="A2280" s="6"/>
    </row>
    <row r="2281" ht="18.75">
      <c r="A2281" s="6"/>
    </row>
    <row r="2282" ht="18.75">
      <c r="A2282" s="6"/>
    </row>
    <row r="2283" ht="18.75">
      <c r="A2283" s="6"/>
    </row>
    <row r="2284" ht="18.75">
      <c r="A2284" s="6"/>
    </row>
    <row r="2285" ht="18.75">
      <c r="A2285" s="6"/>
    </row>
    <row r="2286" ht="18.75">
      <c r="A2286" s="6"/>
    </row>
    <row r="2287" ht="18.75">
      <c r="A2287" s="6"/>
    </row>
    <row r="2288" ht="18.75">
      <c r="A2288" s="6"/>
    </row>
    <row r="2289" ht="18.75">
      <c r="A2289" s="6"/>
    </row>
    <row r="2290" ht="18.75">
      <c r="A2290" s="6"/>
    </row>
    <row r="2291" ht="18.75">
      <c r="A2291" s="6"/>
    </row>
    <row r="2292" ht="18.75">
      <c r="A2292" s="6"/>
    </row>
    <row r="2293" ht="18.75">
      <c r="A2293" s="6"/>
    </row>
    <row r="2294" ht="18.75">
      <c r="A2294" s="6"/>
    </row>
    <row r="2295" ht="18.75">
      <c r="A2295" s="6"/>
    </row>
    <row r="2296" ht="18.75">
      <c r="A2296" s="6"/>
    </row>
    <row r="2297" ht="18.75">
      <c r="A2297" s="6"/>
    </row>
    <row r="2298" ht="18.75">
      <c r="A2298" s="6"/>
    </row>
    <row r="2299" ht="18.75">
      <c r="A2299" s="6"/>
    </row>
    <row r="2300" ht="18.75">
      <c r="A2300" s="6"/>
    </row>
    <row r="2301" ht="18.75">
      <c r="A2301" s="6"/>
    </row>
    <row r="2302" ht="18.75">
      <c r="A2302" s="6"/>
    </row>
    <row r="2303" ht="18.75">
      <c r="A2303" s="6"/>
    </row>
    <row r="2304" ht="18.75">
      <c r="A2304" s="6"/>
    </row>
    <row r="2305" ht="18.75">
      <c r="A2305" s="6"/>
    </row>
    <row r="2306" ht="18.75">
      <c r="A2306" s="6"/>
    </row>
    <row r="2307" ht="18.75">
      <c r="A2307" s="6"/>
    </row>
    <row r="2308" ht="18.75">
      <c r="A2308" s="6"/>
    </row>
    <row r="2309" ht="18.75">
      <c r="A2309" s="6"/>
    </row>
    <row r="2310" ht="18.75">
      <c r="A2310" s="6"/>
    </row>
    <row r="2311" ht="18.75">
      <c r="A2311" s="6"/>
    </row>
    <row r="2312" ht="18.75">
      <c r="A2312" s="6"/>
    </row>
    <row r="2313" ht="18.75">
      <c r="A2313" s="6"/>
    </row>
    <row r="2314" ht="18.75">
      <c r="A2314" s="6"/>
    </row>
    <row r="2315" ht="18.75">
      <c r="A2315" s="6"/>
    </row>
    <row r="2316" ht="18.75">
      <c r="A2316" s="6"/>
    </row>
    <row r="2317" ht="18.75">
      <c r="A2317" s="6"/>
    </row>
    <row r="2318" ht="18.75">
      <c r="A2318" s="6"/>
    </row>
    <row r="2319" ht="18.75">
      <c r="A2319" s="6"/>
    </row>
    <row r="2320" ht="18.75">
      <c r="A2320" s="6"/>
    </row>
    <row r="2321" ht="18.75">
      <c r="A2321" s="6"/>
    </row>
    <row r="2322" ht="18.75">
      <c r="A2322" s="6"/>
    </row>
    <row r="2323" ht="18.75">
      <c r="A2323" s="6"/>
    </row>
    <row r="2324" ht="18.75">
      <c r="A2324" s="6"/>
    </row>
    <row r="2325" ht="18.75">
      <c r="A2325" s="6"/>
    </row>
    <row r="2326" ht="18.75">
      <c r="A2326" s="6"/>
    </row>
    <row r="2327" ht="18.75">
      <c r="A2327" s="6"/>
    </row>
    <row r="2328" ht="18.75">
      <c r="A2328" s="6"/>
    </row>
    <row r="2329" ht="18.75">
      <c r="A2329" s="6"/>
    </row>
    <row r="2330" ht="18.75">
      <c r="A2330" s="6"/>
    </row>
    <row r="2331" ht="18.75">
      <c r="A2331" s="6"/>
    </row>
    <row r="2332" ht="18.75">
      <c r="A2332" s="6"/>
    </row>
    <row r="2333" ht="18.75">
      <c r="A2333" s="6"/>
    </row>
    <row r="2334" ht="18.75">
      <c r="A2334" s="6"/>
    </row>
    <row r="2335" ht="18.75">
      <c r="A2335" s="6"/>
    </row>
    <row r="2336" ht="18.75">
      <c r="A2336" s="6"/>
    </row>
    <row r="2337" ht="18.75">
      <c r="A2337" s="6"/>
    </row>
    <row r="2338" ht="18.75">
      <c r="A2338" s="6"/>
    </row>
    <row r="2339" ht="18.75">
      <c r="A2339" s="6"/>
    </row>
    <row r="2340" ht="18.75">
      <c r="A2340" s="6"/>
    </row>
    <row r="2341" ht="18.75">
      <c r="A2341" s="6"/>
    </row>
    <row r="2342" ht="18.75">
      <c r="A2342" s="6"/>
    </row>
    <row r="2343" ht="18.75">
      <c r="A2343" s="6"/>
    </row>
    <row r="2344" ht="18.75">
      <c r="A2344" s="6"/>
    </row>
    <row r="2345" ht="18.75">
      <c r="A2345" s="6"/>
    </row>
    <row r="2346" ht="18.75">
      <c r="A2346" s="6"/>
    </row>
    <row r="2347" ht="18.75">
      <c r="A2347" s="6"/>
    </row>
    <row r="2348" ht="18.75">
      <c r="A2348" s="6"/>
    </row>
    <row r="2349" ht="18.75">
      <c r="A2349" s="6"/>
    </row>
    <row r="2350" ht="18.75">
      <c r="A2350" s="6"/>
    </row>
    <row r="2351" ht="18.75">
      <c r="A2351" s="6"/>
    </row>
    <row r="2352" ht="18.75">
      <c r="A2352" s="6"/>
    </row>
    <row r="2353" ht="18.75">
      <c r="A2353" s="6"/>
    </row>
    <row r="2354" ht="18.75">
      <c r="A2354" s="6"/>
    </row>
    <row r="2355" ht="18.75">
      <c r="A2355" s="6"/>
    </row>
    <row r="2356" ht="18.75">
      <c r="A2356" s="6"/>
    </row>
    <row r="2357" ht="18.75">
      <c r="A2357" s="6"/>
    </row>
    <row r="2358" ht="18.75">
      <c r="A2358" s="6"/>
    </row>
    <row r="2359" ht="18.75">
      <c r="A2359" s="6"/>
    </row>
    <row r="2360" ht="18.75">
      <c r="A2360" s="6"/>
    </row>
    <row r="2361" ht="18.75">
      <c r="A2361" s="6"/>
    </row>
    <row r="2362" ht="18.75">
      <c r="A2362" s="6"/>
    </row>
    <row r="2363" ht="18.75">
      <c r="A2363" s="6"/>
    </row>
    <row r="2364" ht="18.75">
      <c r="A2364" s="6"/>
    </row>
    <row r="2365" ht="18.75">
      <c r="A2365" s="6"/>
    </row>
    <row r="2366" ht="18.75">
      <c r="A2366" s="6"/>
    </row>
    <row r="2367" ht="18.75">
      <c r="A2367" s="6"/>
    </row>
    <row r="2368" ht="18.75">
      <c r="A2368" s="6"/>
    </row>
    <row r="2369" ht="18.75">
      <c r="A2369" s="6"/>
    </row>
    <row r="2370" ht="18.75">
      <c r="A2370" s="6"/>
    </row>
    <row r="2371" ht="18.75">
      <c r="A2371" s="6"/>
    </row>
    <row r="2372" ht="18.75">
      <c r="A2372" s="6"/>
    </row>
    <row r="2373" ht="18.75">
      <c r="A2373" s="6"/>
    </row>
    <row r="2374" ht="18.75">
      <c r="A2374" s="6"/>
    </row>
    <row r="2375" ht="18.75">
      <c r="A2375" s="6"/>
    </row>
    <row r="2376" ht="18.75">
      <c r="A2376" s="6"/>
    </row>
    <row r="2377" ht="18.75">
      <c r="A2377" s="6"/>
    </row>
    <row r="2378" ht="18.75">
      <c r="A2378" s="6"/>
    </row>
    <row r="2379" ht="18.75">
      <c r="A2379" s="6"/>
    </row>
    <row r="2380" ht="18.75">
      <c r="A2380" s="6"/>
    </row>
    <row r="2381" ht="18.75">
      <c r="A2381" s="6"/>
    </row>
    <row r="2382" ht="18.75">
      <c r="A2382" s="6"/>
    </row>
    <row r="2383" ht="18.75">
      <c r="A2383" s="6"/>
    </row>
    <row r="2384" ht="18.75">
      <c r="A2384" s="6"/>
    </row>
    <row r="2385" ht="18.75">
      <c r="A2385" s="6"/>
    </row>
    <row r="2386" ht="18.75">
      <c r="A2386" s="6"/>
    </row>
    <row r="2387" ht="18.75">
      <c r="A2387" s="6"/>
    </row>
    <row r="2388" ht="18.75">
      <c r="A2388" s="6"/>
    </row>
    <row r="2389" ht="18.75">
      <c r="A2389" s="6"/>
    </row>
    <row r="2390" ht="18.75">
      <c r="A2390" s="6"/>
    </row>
    <row r="2391" ht="18.75">
      <c r="A2391" s="6"/>
    </row>
    <row r="2392" ht="18.75">
      <c r="A2392" s="6"/>
    </row>
    <row r="2393" ht="18.75">
      <c r="A2393" s="6"/>
    </row>
    <row r="2394" ht="18.75">
      <c r="A2394" s="6"/>
    </row>
    <row r="2395" ht="18.75">
      <c r="A2395" s="6"/>
    </row>
    <row r="2396" ht="18.75">
      <c r="A2396" s="6"/>
    </row>
    <row r="2397" ht="18.75">
      <c r="A2397" s="6"/>
    </row>
    <row r="2398" ht="18.75">
      <c r="A2398" s="6"/>
    </row>
    <row r="2399" ht="18.75">
      <c r="A2399" s="6"/>
    </row>
    <row r="2400" ht="18.75">
      <c r="A2400" s="6"/>
    </row>
    <row r="2401" ht="18.75">
      <c r="A2401" s="6"/>
    </row>
    <row r="2402" ht="18.75">
      <c r="A2402" s="6"/>
    </row>
    <row r="2403" ht="18.75">
      <c r="A2403" s="6"/>
    </row>
    <row r="2404" ht="18.75">
      <c r="A2404" s="6"/>
    </row>
    <row r="2405" ht="18.75">
      <c r="A2405" s="6"/>
    </row>
    <row r="2406" ht="18.75">
      <c r="A2406" s="6"/>
    </row>
    <row r="2407" ht="18.75">
      <c r="A2407" s="6"/>
    </row>
    <row r="2408" ht="18.75">
      <c r="A2408" s="6"/>
    </row>
    <row r="2409" ht="18.75">
      <c r="A2409" s="6"/>
    </row>
    <row r="2410" ht="18.75">
      <c r="A2410" s="6"/>
    </row>
    <row r="2411" ht="18.75">
      <c r="A2411" s="6"/>
    </row>
    <row r="2412" ht="18.75">
      <c r="A2412" s="6"/>
    </row>
    <row r="2413" ht="18.75">
      <c r="A2413" s="6"/>
    </row>
    <row r="2414" ht="18.75">
      <c r="A2414" s="6"/>
    </row>
    <row r="2415" ht="18.75">
      <c r="A2415" s="6"/>
    </row>
    <row r="2416" ht="18.75">
      <c r="A2416" s="6"/>
    </row>
    <row r="2417" ht="18.75">
      <c r="A2417" s="6"/>
    </row>
    <row r="2418" ht="18.75">
      <c r="A2418" s="6"/>
    </row>
    <row r="2419" ht="18.75">
      <c r="A2419" s="6"/>
    </row>
    <row r="2420" ht="18.75">
      <c r="A2420" s="6"/>
    </row>
    <row r="2421" ht="18.75">
      <c r="A2421" s="6"/>
    </row>
    <row r="2422" ht="18.75">
      <c r="A2422" s="6"/>
    </row>
    <row r="2423" ht="18.75">
      <c r="A2423" s="6"/>
    </row>
    <row r="2424" ht="18.75">
      <c r="A2424" s="6"/>
    </row>
    <row r="2425" ht="18.75">
      <c r="A2425" s="6"/>
    </row>
    <row r="2426" ht="18.75">
      <c r="A2426" s="6"/>
    </row>
    <row r="2427" ht="18.75">
      <c r="A2427" s="6"/>
    </row>
    <row r="2428" ht="18.75">
      <c r="A2428" s="6"/>
    </row>
    <row r="2429" ht="18.75">
      <c r="A2429" s="6"/>
    </row>
    <row r="2430" ht="18.75">
      <c r="A2430" s="6"/>
    </row>
    <row r="2431" ht="18.75">
      <c r="A2431" s="6"/>
    </row>
    <row r="2432" ht="18.75">
      <c r="A2432" s="6"/>
    </row>
    <row r="2433" ht="18.75">
      <c r="A2433" s="6"/>
    </row>
    <row r="2434" ht="18.75">
      <c r="A2434" s="6"/>
    </row>
    <row r="2435" ht="18.75">
      <c r="A2435" s="6"/>
    </row>
    <row r="2436" ht="18.75">
      <c r="A2436" s="6"/>
    </row>
    <row r="2437" ht="18.75">
      <c r="A2437" s="6"/>
    </row>
    <row r="2438" ht="18.75">
      <c r="A2438" s="6"/>
    </row>
    <row r="2439" ht="18.75">
      <c r="A2439" s="6"/>
    </row>
    <row r="2440" ht="18.75">
      <c r="A2440" s="6"/>
    </row>
    <row r="2441" ht="18.75">
      <c r="A2441" s="6"/>
    </row>
    <row r="2442" ht="18.75">
      <c r="A2442" s="6"/>
    </row>
    <row r="2443" ht="18.75">
      <c r="A2443" s="6"/>
    </row>
    <row r="2444" ht="18.75">
      <c r="A2444" s="6"/>
    </row>
    <row r="2445" ht="18.75">
      <c r="A2445" s="6"/>
    </row>
    <row r="2446" ht="18.75">
      <c r="A2446" s="6"/>
    </row>
    <row r="2447" ht="18.75">
      <c r="A2447" s="6"/>
    </row>
    <row r="2448" ht="18.75">
      <c r="A2448" s="6"/>
    </row>
    <row r="2449" ht="18.75">
      <c r="A2449" s="6"/>
    </row>
    <row r="2450" ht="18.75">
      <c r="A2450" s="6"/>
    </row>
    <row r="2451" ht="18.75">
      <c r="A2451" s="6"/>
    </row>
    <row r="2452" ht="18.75">
      <c r="A2452" s="6"/>
    </row>
    <row r="2453" ht="18.75">
      <c r="A2453" s="6"/>
    </row>
    <row r="2454" ht="18.75">
      <c r="A2454" s="6"/>
    </row>
    <row r="2455" ht="18.75">
      <c r="A2455" s="6"/>
    </row>
    <row r="2456" ht="18.75">
      <c r="A2456" s="6"/>
    </row>
    <row r="2457" ht="18.75">
      <c r="A2457" s="6"/>
    </row>
    <row r="2458" ht="18.75">
      <c r="A2458" s="6"/>
    </row>
    <row r="2459" ht="18.75">
      <c r="A2459" s="6"/>
    </row>
    <row r="2460" ht="18.75">
      <c r="A2460" s="6"/>
    </row>
    <row r="2461" ht="18.75">
      <c r="A2461" s="6"/>
    </row>
    <row r="2462" ht="18.75">
      <c r="A2462" s="6"/>
    </row>
    <row r="2463" ht="18.75">
      <c r="A2463" s="6"/>
    </row>
    <row r="2464" ht="18.75">
      <c r="A2464" s="6"/>
    </row>
    <row r="2465" ht="18.75">
      <c r="A2465" s="6"/>
    </row>
    <row r="2466" ht="18.75">
      <c r="A2466" s="6"/>
    </row>
    <row r="2467" ht="18.75">
      <c r="A2467" s="6"/>
    </row>
    <row r="2468" ht="18.75">
      <c r="A2468" s="6"/>
    </row>
    <row r="2469" ht="18.75">
      <c r="A2469" s="6"/>
    </row>
    <row r="2470" ht="18.75">
      <c r="A2470" s="6"/>
    </row>
    <row r="2471" ht="18.75">
      <c r="A2471" s="6"/>
    </row>
    <row r="2472" ht="18.75">
      <c r="A2472" s="6"/>
    </row>
    <row r="2473" ht="18.75">
      <c r="A2473" s="6"/>
    </row>
    <row r="2474" ht="18.75">
      <c r="A2474" s="6"/>
    </row>
    <row r="2475" ht="18.75">
      <c r="A2475" s="6"/>
    </row>
    <row r="2476" ht="18.75">
      <c r="A2476" s="6"/>
    </row>
    <row r="2477" ht="18.75">
      <c r="A2477" s="6"/>
    </row>
    <row r="2478" ht="18.75">
      <c r="A2478" s="6"/>
    </row>
    <row r="2479" ht="18.75">
      <c r="A2479" s="6"/>
    </row>
    <row r="2480" ht="18.75">
      <c r="A2480" s="6"/>
    </row>
    <row r="2481" ht="18.75">
      <c r="A2481" s="6"/>
    </row>
    <row r="2482" ht="18.75">
      <c r="A2482" s="6"/>
    </row>
    <row r="2483" ht="18.75">
      <c r="A2483" s="6"/>
    </row>
    <row r="2484" ht="18.75">
      <c r="A2484" s="6"/>
    </row>
    <row r="2485" ht="18.75">
      <c r="A2485" s="6"/>
    </row>
    <row r="2486" ht="18.75">
      <c r="A2486" s="6"/>
    </row>
    <row r="2487" ht="18.75">
      <c r="A2487" s="6"/>
    </row>
    <row r="2488" ht="18.75">
      <c r="A2488" s="6"/>
    </row>
    <row r="2489" ht="18.75">
      <c r="A2489" s="6"/>
    </row>
    <row r="2490" ht="18.75">
      <c r="A2490" s="6"/>
    </row>
    <row r="2491" ht="18.75">
      <c r="A2491" s="6"/>
    </row>
    <row r="2492" ht="18.75">
      <c r="A2492" s="6"/>
    </row>
    <row r="2493" ht="18.75">
      <c r="A2493" s="6"/>
    </row>
    <row r="2494" ht="18.75">
      <c r="A2494" s="6"/>
    </row>
    <row r="2495" ht="18.75">
      <c r="A2495" s="6"/>
    </row>
    <row r="2496" ht="18.75">
      <c r="A2496" s="6"/>
    </row>
    <row r="2497" ht="18.75">
      <c r="A2497" s="6"/>
    </row>
    <row r="2498" ht="18.75">
      <c r="A2498" s="6"/>
    </row>
    <row r="2499" ht="18.75">
      <c r="A2499" s="6"/>
    </row>
    <row r="2500" ht="18.75">
      <c r="A2500" s="6"/>
    </row>
    <row r="2501" ht="18.75">
      <c r="A2501" s="6"/>
    </row>
    <row r="2502" ht="18.75">
      <c r="A2502" s="6"/>
    </row>
    <row r="2503" ht="18.75">
      <c r="A2503" s="6"/>
    </row>
    <row r="2504" ht="18.75">
      <c r="A2504" s="6"/>
    </row>
    <row r="2505" ht="18.75">
      <c r="A2505" s="6"/>
    </row>
    <row r="2506" ht="18.75">
      <c r="A2506" s="6"/>
    </row>
    <row r="2507" ht="18.75">
      <c r="A2507" s="6"/>
    </row>
    <row r="2508" ht="18.75">
      <c r="A2508" s="6"/>
    </row>
    <row r="2509" ht="18.75">
      <c r="A2509" s="6"/>
    </row>
    <row r="2510" ht="18.75">
      <c r="A2510" s="6"/>
    </row>
    <row r="2511" ht="18.75">
      <c r="A2511" s="6"/>
    </row>
    <row r="2512" ht="18.75">
      <c r="A2512" s="6"/>
    </row>
    <row r="2513" ht="18.75">
      <c r="A2513" s="6"/>
    </row>
    <row r="2514" ht="18.75">
      <c r="A2514" s="6"/>
    </row>
    <row r="2515" ht="18.75">
      <c r="A2515" s="6"/>
    </row>
    <row r="2516" ht="18.75">
      <c r="A2516" s="6"/>
    </row>
    <row r="2517" ht="18.75">
      <c r="A2517" s="6"/>
    </row>
    <row r="2518" ht="18.75">
      <c r="A2518" s="6"/>
    </row>
    <row r="2519" ht="18.75">
      <c r="A2519" s="6"/>
    </row>
    <row r="2520" ht="18.75">
      <c r="A2520" s="6"/>
    </row>
    <row r="2521" ht="18.75">
      <c r="A2521" s="6"/>
    </row>
    <row r="2522" ht="18.75">
      <c r="A2522" s="6"/>
    </row>
    <row r="2523" ht="18.75">
      <c r="A2523" s="6"/>
    </row>
    <row r="2524" ht="18.75">
      <c r="A2524" s="6"/>
    </row>
    <row r="2525" ht="18.75">
      <c r="A2525" s="6"/>
    </row>
    <row r="2526" ht="18.75">
      <c r="A2526" s="6"/>
    </row>
    <row r="2527" ht="18.75">
      <c r="A2527" s="6"/>
    </row>
    <row r="2528" ht="18.75">
      <c r="A2528" s="6"/>
    </row>
    <row r="2529" ht="18.75">
      <c r="A2529" s="6"/>
    </row>
    <row r="2530" ht="18.75">
      <c r="A2530" s="6"/>
    </row>
    <row r="2531" ht="18.75">
      <c r="A2531" s="6"/>
    </row>
    <row r="2532" ht="18.75">
      <c r="A2532" s="6"/>
    </row>
    <row r="2533" ht="18.75">
      <c r="A2533" s="6"/>
    </row>
    <row r="2534" ht="18.75">
      <c r="A2534" s="6"/>
    </row>
    <row r="2535" ht="18.75">
      <c r="A2535" s="6"/>
    </row>
    <row r="2536" ht="18.75">
      <c r="A2536" s="6"/>
    </row>
    <row r="2537" ht="18.75">
      <c r="A2537" s="6"/>
    </row>
    <row r="2538" ht="18.75">
      <c r="A2538" s="6"/>
    </row>
    <row r="2539" ht="18.75">
      <c r="A2539" s="6"/>
    </row>
    <row r="2540" ht="18.75">
      <c r="A2540" s="6"/>
    </row>
    <row r="2541" ht="18.75">
      <c r="A2541" s="6"/>
    </row>
    <row r="2542" ht="18.75">
      <c r="A2542" s="6"/>
    </row>
    <row r="2543" ht="18.75">
      <c r="A2543" s="6"/>
    </row>
    <row r="2544" ht="18.75">
      <c r="A2544" s="6"/>
    </row>
    <row r="2545" ht="18.75">
      <c r="A2545" s="6"/>
    </row>
    <row r="2546" ht="18.75">
      <c r="A2546" s="6"/>
    </row>
    <row r="2547" ht="18.75">
      <c r="A2547" s="6"/>
    </row>
    <row r="2548" ht="18.75">
      <c r="A2548" s="6"/>
    </row>
    <row r="2549" ht="18.75">
      <c r="A2549" s="6"/>
    </row>
    <row r="2550" ht="18.75">
      <c r="A2550" s="6"/>
    </row>
    <row r="2551" ht="18.75">
      <c r="A2551" s="6"/>
    </row>
    <row r="2552" ht="18.75">
      <c r="A2552" s="6"/>
    </row>
    <row r="2553" ht="18.75">
      <c r="A2553" s="6"/>
    </row>
    <row r="2554" ht="18.75">
      <c r="A2554" s="6"/>
    </row>
    <row r="2555" ht="18.75">
      <c r="A2555" s="6"/>
    </row>
    <row r="2556" ht="18.75">
      <c r="A2556" s="6"/>
    </row>
    <row r="2557" ht="18.75">
      <c r="A2557" s="6"/>
    </row>
    <row r="2558" ht="18.75">
      <c r="A2558" s="6"/>
    </row>
    <row r="2559" ht="18.75">
      <c r="A2559" s="6"/>
    </row>
    <row r="2560" ht="18.75">
      <c r="A2560" s="6"/>
    </row>
    <row r="2561" ht="18.75">
      <c r="A2561" s="6"/>
    </row>
    <row r="2562" ht="18.75">
      <c r="A2562" s="6"/>
    </row>
    <row r="2563" ht="18.75">
      <c r="A2563" s="6"/>
    </row>
    <row r="2564" ht="18.75">
      <c r="A2564" s="6"/>
    </row>
    <row r="2565" ht="18.75">
      <c r="A2565" s="6"/>
    </row>
    <row r="2566" ht="18.75">
      <c r="A2566" s="6"/>
    </row>
    <row r="2567" ht="18.75">
      <c r="A2567" s="6"/>
    </row>
    <row r="2568" ht="18.75">
      <c r="A2568" s="6"/>
    </row>
    <row r="2569" ht="18.75">
      <c r="A2569" s="6"/>
    </row>
    <row r="2570" ht="18.75">
      <c r="A2570" s="6"/>
    </row>
    <row r="2571" ht="18.75">
      <c r="A2571" s="6"/>
    </row>
    <row r="2572" ht="18.75">
      <c r="A2572" s="6"/>
    </row>
    <row r="2573" ht="18.75">
      <c r="A2573" s="6"/>
    </row>
    <row r="2574" ht="18.75">
      <c r="A2574" s="6"/>
    </row>
    <row r="2575" ht="18.75">
      <c r="A2575" s="6"/>
    </row>
    <row r="2576" ht="18.75">
      <c r="A2576" s="6"/>
    </row>
    <row r="2577" ht="18.75">
      <c r="A2577" s="6"/>
    </row>
    <row r="2578" ht="18.75">
      <c r="A2578" s="6"/>
    </row>
    <row r="2579" ht="18.75">
      <c r="A2579" s="6"/>
    </row>
    <row r="2580" ht="18.75">
      <c r="A2580" s="6"/>
    </row>
    <row r="2581" ht="18.75">
      <c r="A2581" s="6"/>
    </row>
    <row r="2582" ht="18.75">
      <c r="A2582" s="6"/>
    </row>
    <row r="2583" ht="18.75">
      <c r="A2583" s="6"/>
    </row>
    <row r="2584" ht="18.75">
      <c r="A2584" s="6"/>
    </row>
    <row r="2585" ht="18.75">
      <c r="A2585" s="6"/>
    </row>
    <row r="2586" ht="18.75">
      <c r="A2586" s="6"/>
    </row>
    <row r="2587" ht="18.75">
      <c r="A2587" s="6"/>
    </row>
    <row r="2588" ht="18.75">
      <c r="A2588" s="6"/>
    </row>
    <row r="2589" ht="18.75">
      <c r="A2589" s="6"/>
    </row>
    <row r="2590" ht="18.75">
      <c r="A2590" s="6"/>
    </row>
    <row r="2591" ht="18.75">
      <c r="A2591" s="6"/>
    </row>
    <row r="2592" ht="18.75">
      <c r="A2592" s="6"/>
    </row>
    <row r="2593" ht="18.75">
      <c r="A2593" s="6"/>
    </row>
    <row r="2594" ht="18.75">
      <c r="A2594" s="6"/>
    </row>
    <row r="2595" ht="18.75">
      <c r="A2595" s="6"/>
    </row>
    <row r="2596" ht="18.75">
      <c r="A2596" s="6"/>
    </row>
    <row r="2597" ht="18.75">
      <c r="A2597" s="6"/>
    </row>
    <row r="2598" ht="18.75">
      <c r="A2598" s="6"/>
    </row>
    <row r="2599" ht="18.75">
      <c r="A2599" s="6"/>
    </row>
    <row r="2600" ht="18.75">
      <c r="A2600" s="6"/>
    </row>
    <row r="2601" ht="18.75">
      <c r="A2601" s="6"/>
    </row>
    <row r="2602" ht="18.75">
      <c r="A2602" s="6"/>
    </row>
    <row r="2603" ht="18.75">
      <c r="A2603" s="6"/>
    </row>
    <row r="2604" ht="18.75">
      <c r="A2604" s="6"/>
    </row>
    <row r="2605" ht="18.75">
      <c r="A2605" s="6"/>
    </row>
    <row r="2606" ht="18.75">
      <c r="A2606" s="6"/>
    </row>
    <row r="2607" ht="18.75">
      <c r="A2607" s="6"/>
    </row>
    <row r="2608" ht="18.75">
      <c r="A2608" s="6"/>
    </row>
    <row r="2609" ht="18.75">
      <c r="A2609" s="6"/>
    </row>
    <row r="2610" ht="18.75">
      <c r="A2610" s="6"/>
    </row>
    <row r="2611" ht="18.75">
      <c r="A2611" s="6"/>
    </row>
    <row r="2612" ht="18.75">
      <c r="A2612" s="6"/>
    </row>
    <row r="2613" ht="18.75">
      <c r="A2613" s="6"/>
    </row>
    <row r="2614" ht="18.75">
      <c r="A2614" s="6"/>
    </row>
    <row r="2615" ht="18.75">
      <c r="A2615" s="6"/>
    </row>
    <row r="2616" ht="18.75">
      <c r="A2616" s="6"/>
    </row>
    <row r="2617" ht="18.75">
      <c r="A2617" s="6"/>
    </row>
    <row r="2618" ht="18.75">
      <c r="A2618" s="6"/>
    </row>
    <row r="2619" ht="18.75">
      <c r="A2619" s="6"/>
    </row>
    <row r="2620" ht="18.75">
      <c r="A2620" s="6"/>
    </row>
    <row r="2621" ht="18.75">
      <c r="A2621" s="6"/>
    </row>
    <row r="2622" ht="18.75">
      <c r="A2622" s="6"/>
    </row>
    <row r="2623" ht="18.75">
      <c r="A2623" s="6"/>
    </row>
    <row r="2624" ht="18.75">
      <c r="A2624" s="6"/>
    </row>
    <row r="2625" ht="18.75">
      <c r="A2625" s="6"/>
    </row>
    <row r="2626" ht="18.75">
      <c r="A2626" s="6"/>
    </row>
    <row r="2627" ht="18.75">
      <c r="A2627" s="6"/>
    </row>
    <row r="2628" ht="18.75">
      <c r="A2628" s="6"/>
    </row>
    <row r="2629" ht="18.75">
      <c r="A2629" s="6"/>
    </row>
    <row r="2630" ht="18.75">
      <c r="A2630" s="6"/>
    </row>
    <row r="2631" ht="18.75">
      <c r="A2631" s="6"/>
    </row>
    <row r="2632" ht="18.75">
      <c r="A2632" s="6"/>
    </row>
    <row r="2633" ht="18.75">
      <c r="A2633" s="6"/>
    </row>
    <row r="2634" ht="18.75">
      <c r="A2634" s="6"/>
    </row>
    <row r="2635" ht="18.75">
      <c r="A2635" s="6"/>
    </row>
    <row r="2636" ht="18.75">
      <c r="A2636" s="6"/>
    </row>
    <row r="2637" ht="18.75">
      <c r="A2637" s="6"/>
    </row>
    <row r="2638" ht="18.75">
      <c r="A2638" s="6"/>
    </row>
    <row r="2639" ht="18.75">
      <c r="A2639" s="6"/>
    </row>
    <row r="2640" ht="18.75">
      <c r="A2640" s="6"/>
    </row>
    <row r="2641" ht="18.75">
      <c r="A2641" s="6"/>
    </row>
    <row r="2642" ht="18.75">
      <c r="A2642" s="6"/>
    </row>
    <row r="2643" ht="18.75">
      <c r="A2643" s="6"/>
    </row>
    <row r="2644" ht="18.75">
      <c r="A2644" s="6"/>
    </row>
    <row r="2645" ht="18.75">
      <c r="A2645" s="6"/>
    </row>
    <row r="2646" ht="18.75">
      <c r="A2646" s="6"/>
    </row>
    <row r="2647" ht="18.75">
      <c r="A2647" s="6"/>
    </row>
    <row r="2648" ht="18.75">
      <c r="A2648" s="6"/>
    </row>
    <row r="2649" ht="18.75">
      <c r="A2649" s="6"/>
    </row>
    <row r="2650" ht="18.75">
      <c r="A2650" s="6"/>
    </row>
    <row r="2651" ht="18.75">
      <c r="A2651" s="6"/>
    </row>
    <row r="2652" ht="18.75">
      <c r="A2652" s="6"/>
    </row>
    <row r="2653" ht="18.75">
      <c r="A2653" s="6"/>
    </row>
    <row r="2654" ht="18.75">
      <c r="A2654" s="6"/>
    </row>
    <row r="2655" ht="18.75">
      <c r="A2655" s="6"/>
    </row>
    <row r="2656" ht="18.75">
      <c r="A2656" s="6"/>
    </row>
    <row r="2657" ht="18.75">
      <c r="A2657" s="6"/>
    </row>
    <row r="2658" ht="18.75">
      <c r="A2658" s="6"/>
    </row>
    <row r="2659" ht="18.75">
      <c r="A2659" s="6"/>
    </row>
    <row r="2660" ht="18.75">
      <c r="A2660" s="6"/>
    </row>
    <row r="2661" ht="18.75">
      <c r="A2661" s="6"/>
    </row>
    <row r="2662" ht="18.75">
      <c r="A2662" s="6"/>
    </row>
    <row r="2663" ht="18.75">
      <c r="A2663" s="6"/>
    </row>
    <row r="2664" ht="18.75">
      <c r="A2664" s="6"/>
    </row>
    <row r="2665" ht="18.75">
      <c r="A2665" s="6"/>
    </row>
    <row r="2666" ht="18.75">
      <c r="A2666" s="6"/>
    </row>
    <row r="2667" ht="18.75">
      <c r="A2667" s="6"/>
    </row>
    <row r="2668" ht="18.75">
      <c r="A2668" s="6"/>
    </row>
    <row r="2669" ht="18.75">
      <c r="A2669" s="6"/>
    </row>
    <row r="2670" ht="18.75">
      <c r="A2670" s="6"/>
    </row>
    <row r="2671" ht="18.75">
      <c r="A2671" s="6"/>
    </row>
    <row r="2672" ht="18.75">
      <c r="A2672" s="6"/>
    </row>
    <row r="2673" ht="18.75">
      <c r="A2673" s="6"/>
    </row>
    <row r="2674" ht="18.75">
      <c r="A2674" s="6"/>
    </row>
    <row r="2675" ht="18.75">
      <c r="A2675" s="6"/>
    </row>
    <row r="2676" ht="18.75">
      <c r="A2676" s="6"/>
    </row>
    <row r="2677" ht="18.75">
      <c r="A2677" s="6"/>
    </row>
    <row r="2678" ht="18.75">
      <c r="A2678" s="6"/>
    </row>
    <row r="2679" ht="18.75">
      <c r="A2679" s="6"/>
    </row>
    <row r="2680" ht="18.75">
      <c r="A2680" s="3"/>
    </row>
    <row r="2681" ht="18.75">
      <c r="A2681" s="3"/>
    </row>
    <row r="2682" ht="18.75">
      <c r="A2682" s="3"/>
    </row>
    <row r="2683" ht="18.75">
      <c r="A2683" s="3"/>
    </row>
    <row r="2684" ht="18.75">
      <c r="A2684" s="3"/>
    </row>
    <row r="2685" ht="18.75">
      <c r="A2685" s="3"/>
    </row>
    <row r="2686" ht="18.75">
      <c r="A2686" s="3"/>
    </row>
    <row r="2687" ht="18.75">
      <c r="A2687" s="3"/>
    </row>
    <row r="2688" ht="18.75">
      <c r="A2688" s="3"/>
    </row>
    <row r="2689" ht="18.75">
      <c r="A2689" s="3"/>
    </row>
    <row r="2690" ht="18.75">
      <c r="A2690" s="3"/>
    </row>
    <row r="2691" ht="18.75">
      <c r="A2691" s="3"/>
    </row>
    <row r="2692" ht="18.75">
      <c r="A2692" s="3"/>
    </row>
    <row r="2693" ht="18.75">
      <c r="A2693" s="3"/>
    </row>
    <row r="2694" ht="18.75">
      <c r="A2694" s="3"/>
    </row>
    <row r="2695" ht="18.75">
      <c r="A2695" s="3"/>
    </row>
    <row r="2696" ht="18.75">
      <c r="A2696" s="3"/>
    </row>
    <row r="2697" ht="18.75">
      <c r="A2697" s="3"/>
    </row>
    <row r="2698" ht="18.75">
      <c r="A2698" s="3"/>
    </row>
    <row r="2699" ht="18.75">
      <c r="A2699" s="3"/>
    </row>
    <row r="2700" ht="18.75">
      <c r="A2700" s="3"/>
    </row>
    <row r="2701" ht="18.75">
      <c r="A2701" s="3"/>
    </row>
    <row r="2702" ht="18.75">
      <c r="A2702" s="3"/>
    </row>
    <row r="2703" ht="18.75">
      <c r="A2703" s="3"/>
    </row>
    <row r="2704" ht="18.75">
      <c r="A2704" s="3"/>
    </row>
    <row r="2705" ht="18.75">
      <c r="A2705" s="3"/>
    </row>
    <row r="2706" ht="18.75">
      <c r="A2706" s="3"/>
    </row>
    <row r="2707" ht="18.75">
      <c r="A2707" s="3"/>
    </row>
    <row r="2708" ht="18.75">
      <c r="A2708" s="3"/>
    </row>
    <row r="2709" ht="18.75">
      <c r="A2709" s="3"/>
    </row>
    <row r="2710" ht="18.75">
      <c r="A2710" s="3"/>
    </row>
    <row r="2711" ht="18.75">
      <c r="A2711" s="3"/>
    </row>
    <row r="2712" ht="18.75">
      <c r="A2712" s="3"/>
    </row>
    <row r="2713" ht="18.75">
      <c r="A2713" s="3"/>
    </row>
    <row r="2714" ht="18.75">
      <c r="A2714" s="3"/>
    </row>
    <row r="2715" ht="18.75">
      <c r="A2715" s="3"/>
    </row>
    <row r="2716" ht="18.75">
      <c r="A2716" s="3"/>
    </row>
    <row r="2717" ht="18.75">
      <c r="A2717" s="3"/>
    </row>
    <row r="2718" ht="18.75">
      <c r="A2718" s="3"/>
    </row>
    <row r="2719" ht="18.75">
      <c r="A2719" s="3"/>
    </row>
    <row r="2720" ht="18.75">
      <c r="A2720" s="3"/>
    </row>
    <row r="2721" ht="18.75">
      <c r="A2721" s="3"/>
    </row>
    <row r="2722" ht="18.75">
      <c r="A2722" s="3"/>
    </row>
    <row r="2723" ht="18.75">
      <c r="A2723" s="3"/>
    </row>
    <row r="2724" ht="18.75">
      <c r="A2724" s="3"/>
    </row>
    <row r="2725" ht="18.75">
      <c r="A2725" s="3"/>
    </row>
    <row r="2726" ht="18.75">
      <c r="A2726" s="3"/>
    </row>
    <row r="2727" ht="18.75">
      <c r="A2727" s="3"/>
    </row>
    <row r="2728" ht="18.75">
      <c r="A2728" s="3"/>
    </row>
    <row r="2729" ht="18.75">
      <c r="A2729" s="3"/>
    </row>
    <row r="2730" ht="18.75">
      <c r="A2730" s="3"/>
    </row>
    <row r="2731" ht="18.75">
      <c r="A2731" s="3"/>
    </row>
    <row r="2732" ht="18.75">
      <c r="A2732" s="3"/>
    </row>
    <row r="2733" ht="18.75">
      <c r="A2733" s="3"/>
    </row>
    <row r="2734" ht="18.75">
      <c r="A2734" s="3"/>
    </row>
    <row r="2735" ht="18.75">
      <c r="A2735" s="3"/>
    </row>
    <row r="2736" ht="18.75">
      <c r="A2736" s="3"/>
    </row>
    <row r="2737" ht="18.75">
      <c r="A2737" s="3"/>
    </row>
    <row r="2738" ht="18.75">
      <c r="A2738" s="3"/>
    </row>
    <row r="2739" ht="18.75">
      <c r="A2739" s="3"/>
    </row>
    <row r="2740" ht="18.75">
      <c r="A2740" s="3"/>
    </row>
    <row r="2741" ht="18.75">
      <c r="A2741" s="3"/>
    </row>
    <row r="2742" ht="18.75">
      <c r="A2742" s="3"/>
    </row>
    <row r="2743" ht="18.75">
      <c r="A2743" s="3"/>
    </row>
    <row r="2744" ht="18.75">
      <c r="A2744" s="3"/>
    </row>
    <row r="2745" ht="18.75">
      <c r="A2745" s="3"/>
    </row>
    <row r="2746" ht="18.75">
      <c r="A2746" s="3"/>
    </row>
    <row r="2747" ht="18.75">
      <c r="A2747" s="3"/>
    </row>
    <row r="2748" ht="18.75">
      <c r="A2748" s="3"/>
    </row>
    <row r="2749" ht="18.75">
      <c r="A2749" s="3"/>
    </row>
    <row r="2750" ht="18.75">
      <c r="A2750" s="3"/>
    </row>
    <row r="2751" ht="18.75">
      <c r="A2751" s="3"/>
    </row>
    <row r="2752" ht="18.75">
      <c r="A2752" s="3"/>
    </row>
    <row r="2753" ht="18.75">
      <c r="A2753" s="3"/>
    </row>
    <row r="2754" ht="18.75">
      <c r="A2754" s="3"/>
    </row>
    <row r="2755" ht="18.75">
      <c r="A2755" s="3"/>
    </row>
    <row r="2756" ht="18.75">
      <c r="A2756" s="3"/>
    </row>
    <row r="2757" ht="18.75">
      <c r="A2757" s="3"/>
    </row>
    <row r="2758" ht="18.75">
      <c r="A2758" s="3"/>
    </row>
    <row r="2759" ht="18.75">
      <c r="A2759" s="3"/>
    </row>
    <row r="2760" ht="18.75">
      <c r="A2760" s="3"/>
    </row>
    <row r="2761" ht="18.75">
      <c r="A2761" s="3"/>
    </row>
    <row r="2762" ht="18.75">
      <c r="A2762" s="3"/>
    </row>
    <row r="2763" ht="18.75">
      <c r="A2763" s="3"/>
    </row>
    <row r="2764" ht="18.75">
      <c r="A2764" s="3"/>
    </row>
    <row r="2765" ht="18.75">
      <c r="A2765" s="3"/>
    </row>
    <row r="2766" ht="18.75">
      <c r="A2766" s="3"/>
    </row>
    <row r="2767" ht="18.75">
      <c r="A2767" s="3"/>
    </row>
    <row r="2768" ht="18.75">
      <c r="A2768" s="3"/>
    </row>
    <row r="2769" ht="18.75">
      <c r="A2769" s="3"/>
    </row>
    <row r="2770" ht="18.75">
      <c r="A2770" s="3"/>
    </row>
    <row r="2771" ht="18.75">
      <c r="A2771" s="3"/>
    </row>
    <row r="2772" ht="18.75">
      <c r="A2772" s="3"/>
    </row>
    <row r="2773" ht="18.75">
      <c r="A2773" s="3"/>
    </row>
    <row r="2774" ht="18.75">
      <c r="A2774" s="3"/>
    </row>
    <row r="2775" ht="18.75">
      <c r="A2775" s="3"/>
    </row>
    <row r="2776" ht="18.75">
      <c r="A2776" s="3"/>
    </row>
    <row r="2777" ht="18.75">
      <c r="A2777" s="3"/>
    </row>
    <row r="2778" ht="18.75">
      <c r="A2778" s="3"/>
    </row>
    <row r="2779" ht="18.75">
      <c r="A2779" s="3"/>
    </row>
    <row r="2780" ht="18.75">
      <c r="A2780" s="3"/>
    </row>
    <row r="2781" ht="18.75">
      <c r="A2781" s="3"/>
    </row>
    <row r="2782" ht="18.75">
      <c r="A2782" s="3"/>
    </row>
    <row r="2783" ht="18.75">
      <c r="A2783" s="3"/>
    </row>
    <row r="2784" ht="18.75">
      <c r="A2784" s="3"/>
    </row>
    <row r="2785" ht="18.75">
      <c r="A2785" s="3"/>
    </row>
    <row r="2786" ht="18.75">
      <c r="A2786" s="3"/>
    </row>
    <row r="2787" ht="18.75">
      <c r="A2787" s="3"/>
    </row>
    <row r="2788" ht="18.75">
      <c r="A2788" s="3"/>
    </row>
    <row r="2789" ht="18.75">
      <c r="A2789" s="3"/>
    </row>
    <row r="2790" ht="18.75">
      <c r="A2790" s="3"/>
    </row>
    <row r="2791" ht="18.75">
      <c r="A2791" s="3"/>
    </row>
    <row r="2792" ht="18.75">
      <c r="A2792" s="3"/>
    </row>
    <row r="2793" ht="18.75">
      <c r="A2793" s="3"/>
    </row>
    <row r="2794" ht="18.75">
      <c r="A2794" s="3"/>
    </row>
    <row r="2795" ht="18.75">
      <c r="A2795" s="3"/>
    </row>
    <row r="2796" ht="18.75">
      <c r="A2796" s="3"/>
    </row>
    <row r="2797" ht="18.75">
      <c r="A2797" s="3"/>
    </row>
    <row r="2798" ht="18.75">
      <c r="A2798" s="3"/>
    </row>
    <row r="2799" ht="18.75">
      <c r="A2799" s="3"/>
    </row>
    <row r="2800" ht="18.75">
      <c r="A2800" s="3"/>
    </row>
    <row r="2801" ht="18.75">
      <c r="A2801" s="3"/>
    </row>
    <row r="2802" ht="18.75">
      <c r="A2802" s="3"/>
    </row>
    <row r="2803" ht="18.75">
      <c r="A2803" s="3"/>
    </row>
    <row r="2804" ht="18.75">
      <c r="A2804" s="3"/>
    </row>
    <row r="2805" ht="18.75">
      <c r="A2805" s="3"/>
    </row>
    <row r="2806" ht="18.75">
      <c r="A2806" s="3"/>
    </row>
    <row r="2807" ht="18.75">
      <c r="A2807" s="3"/>
    </row>
    <row r="2808" ht="18.75">
      <c r="A2808" s="3"/>
    </row>
    <row r="2809" ht="18.75">
      <c r="A2809" s="3"/>
    </row>
    <row r="2810" ht="18.75">
      <c r="A2810" s="3"/>
    </row>
    <row r="2811" ht="18.75">
      <c r="A2811" s="3"/>
    </row>
    <row r="2812" ht="18.75">
      <c r="A2812" s="3"/>
    </row>
    <row r="2813" ht="18.75">
      <c r="A2813" s="3"/>
    </row>
    <row r="2814" ht="18.75">
      <c r="A2814" s="3"/>
    </row>
    <row r="2815" ht="18.75">
      <c r="A2815" s="3"/>
    </row>
    <row r="2816" ht="18.75">
      <c r="A2816" s="3"/>
    </row>
    <row r="2817" ht="18.75">
      <c r="A2817" s="3"/>
    </row>
    <row r="2818" ht="18.75">
      <c r="A2818" s="3"/>
    </row>
    <row r="2819" ht="18.75">
      <c r="A2819" s="3"/>
    </row>
    <row r="2820" ht="18.75">
      <c r="A2820" s="3"/>
    </row>
    <row r="2821" ht="18.75">
      <c r="A2821" s="3"/>
    </row>
    <row r="2822" ht="18.75">
      <c r="A2822" s="3"/>
    </row>
    <row r="2823" ht="18.75">
      <c r="A2823" s="3"/>
    </row>
    <row r="2824" ht="18.75">
      <c r="A2824" s="3"/>
    </row>
    <row r="2825" ht="18.75">
      <c r="A2825" s="3"/>
    </row>
    <row r="2826" ht="18.75">
      <c r="A2826" s="3"/>
    </row>
    <row r="2827" ht="18.75">
      <c r="A2827" s="3"/>
    </row>
    <row r="2828" ht="18.75">
      <c r="A2828" s="3"/>
    </row>
    <row r="2829" ht="18.75">
      <c r="A2829" s="3"/>
    </row>
    <row r="2830" ht="18.75">
      <c r="A2830" s="3"/>
    </row>
    <row r="2831" ht="18.75">
      <c r="A2831" s="3"/>
    </row>
    <row r="2832" ht="18.75">
      <c r="A2832" s="3"/>
    </row>
    <row r="2833" ht="18.75">
      <c r="A2833" s="3"/>
    </row>
    <row r="2834" ht="18.75">
      <c r="A2834" s="3"/>
    </row>
    <row r="2835" ht="18.75">
      <c r="A2835" s="3"/>
    </row>
    <row r="2836" ht="18.75">
      <c r="A2836" s="3"/>
    </row>
    <row r="2837" ht="18.75">
      <c r="A2837" s="3"/>
    </row>
    <row r="2838" ht="18.75">
      <c r="A2838" s="3"/>
    </row>
    <row r="2839" ht="18.75">
      <c r="A2839" s="3"/>
    </row>
    <row r="2840" ht="18.75">
      <c r="A2840" s="3"/>
    </row>
    <row r="2841" ht="18.75">
      <c r="A2841" s="3"/>
    </row>
    <row r="2842" ht="18.75">
      <c r="A2842" s="3"/>
    </row>
    <row r="2843" ht="18.75">
      <c r="A2843" s="3"/>
    </row>
    <row r="2844" ht="18.75">
      <c r="A2844" s="3"/>
    </row>
    <row r="2845" ht="18.75">
      <c r="A2845" s="3"/>
    </row>
    <row r="2846" ht="18.75">
      <c r="A2846" s="3"/>
    </row>
    <row r="2847" ht="18.75">
      <c r="A2847" s="3"/>
    </row>
    <row r="2848" ht="18.75">
      <c r="A2848" s="3"/>
    </row>
    <row r="2849" ht="18.75">
      <c r="A2849" s="3"/>
    </row>
    <row r="2850" ht="18.75">
      <c r="A2850" s="3"/>
    </row>
    <row r="2851" ht="18.75">
      <c r="A2851" s="3"/>
    </row>
    <row r="2852" ht="18.75">
      <c r="A2852" s="3"/>
    </row>
    <row r="2853" ht="18.75">
      <c r="A2853" s="3"/>
    </row>
    <row r="2854" ht="18.75">
      <c r="A2854" s="3"/>
    </row>
    <row r="2855" ht="18.75">
      <c r="A2855" s="3"/>
    </row>
    <row r="2856" ht="18.75">
      <c r="A2856" s="3"/>
    </row>
    <row r="2857" ht="18.75">
      <c r="A2857" s="3"/>
    </row>
    <row r="2858" ht="18.75">
      <c r="A2858" s="3"/>
    </row>
    <row r="2859" ht="18.75">
      <c r="A2859" s="3"/>
    </row>
    <row r="2860" ht="18.75">
      <c r="A2860" s="3"/>
    </row>
    <row r="2861" ht="18.75">
      <c r="A2861" s="3"/>
    </row>
    <row r="2862" ht="18.75">
      <c r="A2862" s="3"/>
    </row>
    <row r="2863" ht="18.75">
      <c r="A2863" s="3"/>
    </row>
    <row r="2864" ht="18.75">
      <c r="A2864" s="3"/>
    </row>
    <row r="2865" ht="18.75">
      <c r="A2865" s="3"/>
    </row>
    <row r="2866" ht="18.75">
      <c r="A2866" s="3"/>
    </row>
    <row r="2867" ht="18.75">
      <c r="A2867" s="3"/>
    </row>
    <row r="2868" ht="18.75">
      <c r="A2868" s="3"/>
    </row>
    <row r="2869" ht="18.75">
      <c r="A2869" s="3"/>
    </row>
    <row r="2870" ht="18.75">
      <c r="A2870" s="3"/>
    </row>
    <row r="2871" ht="18.75">
      <c r="A2871" s="3"/>
    </row>
    <row r="2872" ht="18.75">
      <c r="A2872" s="3"/>
    </row>
    <row r="2873" ht="18.75">
      <c r="A2873" s="3"/>
    </row>
    <row r="2874" ht="18.75">
      <c r="A2874" s="3"/>
    </row>
    <row r="2875" ht="18.75">
      <c r="A2875" s="3"/>
    </row>
    <row r="2876" ht="18.75">
      <c r="A2876" s="3"/>
    </row>
    <row r="2877" ht="18.75">
      <c r="A2877" s="3"/>
    </row>
    <row r="2878" ht="18.75">
      <c r="A2878" s="3"/>
    </row>
    <row r="2879" ht="18.75">
      <c r="A2879" s="3"/>
    </row>
    <row r="2880" ht="18.75">
      <c r="A2880" s="3"/>
    </row>
    <row r="2881" ht="18.75">
      <c r="A2881" s="3"/>
    </row>
    <row r="2882" ht="18.75">
      <c r="A2882" s="3"/>
    </row>
    <row r="2883" ht="18.75">
      <c r="A2883" s="3"/>
    </row>
    <row r="2884" ht="18.75">
      <c r="A2884" s="3"/>
    </row>
    <row r="2885" ht="18.75">
      <c r="A2885" s="3"/>
    </row>
    <row r="2886" ht="18.75">
      <c r="A2886" s="3"/>
    </row>
    <row r="2887" ht="18.75">
      <c r="A2887" s="3"/>
    </row>
    <row r="2888" ht="18.75">
      <c r="A2888" s="3"/>
    </row>
    <row r="2889" ht="18.75">
      <c r="A2889" s="3"/>
    </row>
    <row r="2890" ht="18.75">
      <c r="A2890" s="3"/>
    </row>
    <row r="2891" ht="18.75">
      <c r="A2891" s="3"/>
    </row>
    <row r="2892" ht="18.75">
      <c r="A2892" s="3"/>
    </row>
    <row r="2893" ht="18.75">
      <c r="A2893" s="3"/>
    </row>
    <row r="2894" ht="18.75">
      <c r="A2894" s="3"/>
    </row>
    <row r="2895" ht="18.75">
      <c r="A2895" s="3"/>
    </row>
    <row r="2896" ht="18.75">
      <c r="A2896" s="3"/>
    </row>
    <row r="2897" ht="18.75">
      <c r="A2897" s="3"/>
    </row>
    <row r="2898" ht="18.75">
      <c r="A2898" s="3"/>
    </row>
    <row r="2899" ht="18.75">
      <c r="A2899" s="3"/>
    </row>
    <row r="2900" ht="18.75">
      <c r="A2900" s="3"/>
    </row>
    <row r="2901" ht="18.75">
      <c r="A2901" s="3"/>
    </row>
    <row r="2902" ht="18.75">
      <c r="A2902" s="3"/>
    </row>
    <row r="2903" ht="18.75">
      <c r="A2903" s="3"/>
    </row>
    <row r="2904" ht="18.75">
      <c r="A2904" s="3"/>
    </row>
    <row r="2905" ht="18.75">
      <c r="A2905" s="3"/>
    </row>
    <row r="2906" ht="18.75">
      <c r="A2906" s="3"/>
    </row>
    <row r="2907" ht="18.75">
      <c r="A2907" s="3"/>
    </row>
    <row r="2908" ht="18.75">
      <c r="A2908" s="3"/>
    </row>
    <row r="2909" ht="18.75">
      <c r="A2909" s="3"/>
    </row>
    <row r="2910" ht="18.75">
      <c r="A2910" s="3"/>
    </row>
    <row r="2911" ht="18.75">
      <c r="A2911" s="3"/>
    </row>
    <row r="2912" ht="18.75">
      <c r="A2912" s="3"/>
    </row>
    <row r="2913" ht="18.75">
      <c r="A2913" s="3"/>
    </row>
    <row r="2914" ht="18.75">
      <c r="A2914" s="3"/>
    </row>
    <row r="2915" ht="18.75">
      <c r="A2915" s="3"/>
    </row>
    <row r="2916" ht="18.75">
      <c r="A2916" s="3"/>
    </row>
    <row r="2917" ht="18.75">
      <c r="A2917" s="3"/>
    </row>
    <row r="2918" ht="18.75">
      <c r="A2918" s="3"/>
    </row>
    <row r="2919" ht="18.75">
      <c r="A2919" s="3"/>
    </row>
    <row r="2920" ht="18.75">
      <c r="A2920" s="3"/>
    </row>
    <row r="2921" ht="18.75">
      <c r="A2921" s="3"/>
    </row>
    <row r="2922" ht="18.75">
      <c r="A2922" s="3"/>
    </row>
    <row r="2923" ht="18.75">
      <c r="A2923" s="3"/>
    </row>
    <row r="2924" ht="18.75">
      <c r="A2924" s="3"/>
    </row>
    <row r="2925" ht="18.75">
      <c r="A2925" s="3"/>
    </row>
    <row r="2926" ht="18.75">
      <c r="A2926" s="3"/>
    </row>
    <row r="2927" ht="18.75">
      <c r="A2927" s="3"/>
    </row>
    <row r="2928" ht="18.75">
      <c r="A2928" s="3"/>
    </row>
    <row r="2929" ht="18.75">
      <c r="A2929" s="3"/>
    </row>
    <row r="2930" ht="18.75">
      <c r="A2930" s="3"/>
    </row>
    <row r="2931" ht="18.75">
      <c r="A2931" s="3"/>
    </row>
    <row r="2932" ht="18.75">
      <c r="A2932" s="3"/>
    </row>
    <row r="2933" ht="18.75">
      <c r="A2933" s="3"/>
    </row>
    <row r="2934" ht="18.75">
      <c r="A2934" s="3"/>
    </row>
    <row r="2935" ht="18.75">
      <c r="A2935" s="3"/>
    </row>
    <row r="2936" ht="18.75">
      <c r="A2936" s="3"/>
    </row>
    <row r="2937" ht="18.75">
      <c r="A2937" s="3"/>
    </row>
    <row r="2938" ht="18.75">
      <c r="A2938" s="3"/>
    </row>
    <row r="2939" ht="18.75">
      <c r="A2939" s="3"/>
    </row>
    <row r="2940" ht="18.75">
      <c r="A2940" s="3"/>
    </row>
    <row r="2941" ht="18.75">
      <c r="A2941" s="3"/>
    </row>
    <row r="2942" ht="18.75">
      <c r="A2942" s="3"/>
    </row>
    <row r="2943" ht="18.75">
      <c r="A2943" s="3"/>
    </row>
    <row r="2944" ht="18.75">
      <c r="A2944" s="3"/>
    </row>
    <row r="2945" ht="18.75">
      <c r="A2945" s="3"/>
    </row>
    <row r="2946" ht="18.75">
      <c r="A2946" s="3"/>
    </row>
    <row r="2947" ht="18.75">
      <c r="A2947" s="3"/>
    </row>
    <row r="2948" ht="18.75">
      <c r="A2948" s="3"/>
    </row>
    <row r="2949" ht="18.75">
      <c r="A2949" s="3"/>
    </row>
    <row r="2950" ht="18.75">
      <c r="A2950" s="3"/>
    </row>
    <row r="2951" ht="18.75">
      <c r="A2951" s="3"/>
    </row>
    <row r="2952" ht="18.75">
      <c r="A2952" s="3"/>
    </row>
    <row r="2953" ht="18.75">
      <c r="A2953" s="3"/>
    </row>
    <row r="2954" ht="18.75">
      <c r="A2954" s="3"/>
    </row>
    <row r="2955" ht="18.75">
      <c r="A2955" s="3"/>
    </row>
    <row r="2956" ht="18.75">
      <c r="A2956" s="3"/>
    </row>
    <row r="2957" ht="18.75">
      <c r="A2957" s="3"/>
    </row>
    <row r="2958" ht="18.75">
      <c r="A2958" s="3"/>
    </row>
    <row r="2959" ht="18.75">
      <c r="A2959" s="3"/>
    </row>
    <row r="2960" ht="18.75">
      <c r="A2960" s="3"/>
    </row>
    <row r="2961" ht="18.75">
      <c r="A2961" s="3"/>
    </row>
    <row r="2962" ht="18.75">
      <c r="A2962" s="3"/>
    </row>
    <row r="2963" ht="18.75">
      <c r="A2963" s="3"/>
    </row>
    <row r="2964" ht="18.75">
      <c r="A2964" s="3"/>
    </row>
    <row r="2965" ht="18.75">
      <c r="A2965" s="3"/>
    </row>
    <row r="2966" ht="18.75">
      <c r="A2966" s="3"/>
    </row>
    <row r="2967" ht="18.75">
      <c r="A2967" s="3"/>
    </row>
    <row r="2968" ht="18.75">
      <c r="A2968" s="3"/>
    </row>
    <row r="2969" ht="18.75">
      <c r="A2969" s="3"/>
    </row>
    <row r="2970" ht="18.75">
      <c r="A2970" s="3"/>
    </row>
    <row r="2971" ht="18.75">
      <c r="A2971" s="3"/>
    </row>
    <row r="2972" ht="18.75">
      <c r="A2972" s="3"/>
    </row>
    <row r="2973" ht="18.75">
      <c r="A2973" s="3"/>
    </row>
    <row r="2974" ht="18.75">
      <c r="A2974" s="3"/>
    </row>
    <row r="2975" ht="18.75">
      <c r="A2975" s="3"/>
    </row>
    <row r="2976" ht="18.75">
      <c r="A2976" s="3"/>
    </row>
    <row r="2977" ht="18.75">
      <c r="A2977" s="3"/>
    </row>
    <row r="2978" ht="18.75">
      <c r="A2978" s="3"/>
    </row>
    <row r="2979" ht="18.75">
      <c r="A2979" s="3"/>
    </row>
    <row r="2980" ht="18.75">
      <c r="A2980" s="3"/>
    </row>
    <row r="2981" ht="18.75">
      <c r="A2981" s="3"/>
    </row>
    <row r="2982" ht="18.75">
      <c r="A2982" s="3"/>
    </row>
    <row r="2983" ht="18.75">
      <c r="A2983" s="3"/>
    </row>
    <row r="2984" ht="18.75">
      <c r="A2984" s="3"/>
    </row>
    <row r="2985" ht="18.75">
      <c r="A2985" s="3"/>
    </row>
    <row r="2986" ht="18.75">
      <c r="A2986" s="3"/>
    </row>
    <row r="2987" ht="18.75">
      <c r="A2987" s="3"/>
    </row>
    <row r="2988" ht="18.75">
      <c r="A2988" s="3"/>
    </row>
    <row r="2989" ht="18.75">
      <c r="A2989" s="3"/>
    </row>
    <row r="2990" ht="18.75">
      <c r="A2990" s="3"/>
    </row>
    <row r="2991" ht="18.75">
      <c r="A2991" s="3"/>
    </row>
    <row r="2992" ht="18.75">
      <c r="A2992" s="3"/>
    </row>
    <row r="2993" ht="18.75">
      <c r="A2993" s="3"/>
    </row>
    <row r="2994" ht="18.75">
      <c r="A2994" s="3"/>
    </row>
    <row r="2995" ht="18.75">
      <c r="A2995" s="3"/>
    </row>
    <row r="2996" ht="18.75">
      <c r="A2996" s="3"/>
    </row>
    <row r="2997" ht="18.75">
      <c r="A2997" s="3"/>
    </row>
    <row r="2998" ht="18.75">
      <c r="A2998" s="3"/>
    </row>
    <row r="2999" ht="18.75">
      <c r="A2999" s="3"/>
    </row>
    <row r="3000" ht="18.75">
      <c r="A3000" s="3"/>
    </row>
    <row r="3001" ht="18.75">
      <c r="A3001" s="3"/>
    </row>
    <row r="3002" ht="18.75">
      <c r="A3002" s="3"/>
    </row>
    <row r="3003" ht="18.75">
      <c r="A3003" s="3"/>
    </row>
    <row r="3004" ht="18.75">
      <c r="A3004" s="3"/>
    </row>
    <row r="3005" ht="18.75">
      <c r="A3005" s="3"/>
    </row>
    <row r="3006" ht="18.75">
      <c r="A3006" s="3"/>
    </row>
    <row r="3007" ht="18.75">
      <c r="A3007" s="3"/>
    </row>
    <row r="3008" ht="18.75">
      <c r="A3008" s="3"/>
    </row>
    <row r="3009" ht="18.75">
      <c r="A3009" s="3"/>
    </row>
    <row r="3010" ht="18.75">
      <c r="A3010" s="3"/>
    </row>
    <row r="3011" ht="18.75">
      <c r="A3011" s="3"/>
    </row>
    <row r="3012" ht="18.75">
      <c r="A3012" s="3"/>
    </row>
    <row r="3013" ht="18.75">
      <c r="A3013" s="3"/>
    </row>
    <row r="3014" ht="18.75">
      <c r="A3014" s="3"/>
    </row>
    <row r="3015" ht="18.75">
      <c r="A3015" s="3"/>
    </row>
    <row r="3016" ht="18.75">
      <c r="A3016" s="3"/>
    </row>
    <row r="3017" ht="18.75">
      <c r="A3017" s="3"/>
    </row>
    <row r="3018" ht="18.75">
      <c r="A3018" s="3"/>
    </row>
    <row r="3019" ht="18.75">
      <c r="A3019" s="3"/>
    </row>
    <row r="3020" ht="18.75">
      <c r="A3020" s="3"/>
    </row>
    <row r="3021" ht="18.75">
      <c r="A3021" s="3"/>
    </row>
    <row r="3022" ht="18.75">
      <c r="A3022" s="3"/>
    </row>
    <row r="3023" ht="18.75">
      <c r="A3023" s="3"/>
    </row>
    <row r="3024" ht="18.75">
      <c r="A3024" s="3"/>
    </row>
    <row r="3025" ht="18.75">
      <c r="A3025" s="3"/>
    </row>
    <row r="3026" ht="18.75">
      <c r="A3026" s="3"/>
    </row>
    <row r="3027" ht="18.75">
      <c r="A3027" s="3"/>
    </row>
    <row r="3028" ht="18.75">
      <c r="A3028" s="3"/>
    </row>
    <row r="3029" ht="18.75">
      <c r="A3029" s="3"/>
    </row>
    <row r="3030" ht="18.75">
      <c r="A3030" s="3"/>
    </row>
    <row r="3031" ht="18.75">
      <c r="A3031" s="3"/>
    </row>
    <row r="3032" ht="18.75">
      <c r="A3032" s="3"/>
    </row>
    <row r="3033" ht="18.75">
      <c r="A3033" s="3"/>
    </row>
    <row r="3034" ht="18.75">
      <c r="A3034" s="3"/>
    </row>
    <row r="3035" ht="18.75">
      <c r="A3035" s="3"/>
    </row>
    <row r="3036" ht="18.75">
      <c r="A3036" s="3"/>
    </row>
    <row r="3037" ht="18.75">
      <c r="A3037" s="3"/>
    </row>
    <row r="3038" ht="18.75">
      <c r="A3038" s="3"/>
    </row>
    <row r="3039" ht="18.75">
      <c r="A3039" s="3"/>
    </row>
    <row r="3040" ht="18.75">
      <c r="A3040" s="3"/>
    </row>
    <row r="3041" ht="18.75">
      <c r="A3041" s="3"/>
    </row>
    <row r="3042" ht="18.75">
      <c r="A3042" s="3"/>
    </row>
    <row r="3043" ht="18.75">
      <c r="A3043" s="3"/>
    </row>
    <row r="3044" ht="18.75">
      <c r="A3044" s="3"/>
    </row>
    <row r="3045" ht="18.75">
      <c r="A3045" s="3"/>
    </row>
    <row r="3046" ht="18.75">
      <c r="A3046" s="3"/>
    </row>
    <row r="3047" ht="18.75">
      <c r="A3047" s="3"/>
    </row>
    <row r="3048" ht="18.75">
      <c r="A3048" s="3"/>
    </row>
    <row r="3049" ht="18.75">
      <c r="A3049" s="3"/>
    </row>
    <row r="3050" ht="18.75">
      <c r="A3050" s="3"/>
    </row>
    <row r="3051" ht="18.75">
      <c r="A3051" s="3"/>
    </row>
    <row r="3052" ht="18.75">
      <c r="A3052" s="3"/>
    </row>
    <row r="3053" ht="18.75">
      <c r="A3053" s="3"/>
    </row>
    <row r="3054" ht="18.75">
      <c r="A3054" s="3"/>
    </row>
    <row r="3055" ht="18.75">
      <c r="A3055" s="3"/>
    </row>
    <row r="3056" ht="18.75">
      <c r="A3056" s="3"/>
    </row>
    <row r="3057" ht="18.75">
      <c r="A3057" s="3"/>
    </row>
    <row r="3058" ht="18.75">
      <c r="A3058" s="3"/>
    </row>
    <row r="3059" ht="18.75">
      <c r="A3059" s="3"/>
    </row>
    <row r="3060" ht="18.75">
      <c r="A3060" s="3"/>
    </row>
    <row r="3061" ht="18.75">
      <c r="A3061" s="3"/>
    </row>
    <row r="3062" ht="18.75">
      <c r="A3062" s="3"/>
    </row>
    <row r="3063" ht="18.75">
      <c r="A3063" s="3"/>
    </row>
    <row r="3064" ht="18.75">
      <c r="A3064" s="3"/>
    </row>
    <row r="3065" ht="18.75">
      <c r="A3065" s="3"/>
    </row>
    <row r="3066" ht="18.75">
      <c r="A3066" s="3"/>
    </row>
    <row r="3067" ht="18.75">
      <c r="A3067" s="3"/>
    </row>
    <row r="3068" ht="18.75">
      <c r="A3068" s="3"/>
    </row>
    <row r="3069" ht="18.75">
      <c r="A3069" s="3"/>
    </row>
    <row r="3070" ht="18.75">
      <c r="A3070" s="3"/>
    </row>
    <row r="3071" ht="18.75">
      <c r="A3071" s="3"/>
    </row>
    <row r="3072" ht="18.75">
      <c r="A3072" s="3"/>
    </row>
    <row r="3073" ht="18.75">
      <c r="A3073" s="3"/>
    </row>
    <row r="3074" ht="18.75">
      <c r="A3074" s="3"/>
    </row>
    <row r="3075" ht="18.75">
      <c r="A3075" s="3"/>
    </row>
    <row r="3076" ht="18.75">
      <c r="A3076" s="3"/>
    </row>
    <row r="3077" ht="18.75">
      <c r="A3077" s="3"/>
    </row>
    <row r="3078" ht="18.75">
      <c r="A3078" s="3"/>
    </row>
    <row r="3079" ht="18.75">
      <c r="A3079" s="3"/>
    </row>
    <row r="3080" ht="18.75">
      <c r="A3080" s="3"/>
    </row>
    <row r="3081" ht="18.75">
      <c r="A3081" s="3"/>
    </row>
    <row r="3082" ht="18.75">
      <c r="A3082" s="3"/>
    </row>
    <row r="3083" ht="18.75">
      <c r="A3083" s="3"/>
    </row>
    <row r="3084" ht="18.75">
      <c r="A3084" s="3"/>
    </row>
    <row r="3085" ht="18.75">
      <c r="A3085" s="3"/>
    </row>
    <row r="3086" ht="18.75">
      <c r="A3086" s="3"/>
    </row>
    <row r="3087" ht="18.75">
      <c r="A3087" s="3"/>
    </row>
    <row r="3088" ht="18.75">
      <c r="A3088" s="3"/>
    </row>
    <row r="3089" ht="18.75">
      <c r="A3089" s="3"/>
    </row>
    <row r="3090" ht="18.75">
      <c r="A3090" s="3"/>
    </row>
    <row r="3091" ht="18.75">
      <c r="A3091" s="3"/>
    </row>
    <row r="3092" ht="18.75">
      <c r="A3092" s="3"/>
    </row>
    <row r="3093" ht="18.75">
      <c r="A3093" s="3"/>
    </row>
    <row r="3094" ht="18.75">
      <c r="A3094" s="3"/>
    </row>
    <row r="3095" ht="18.75">
      <c r="A3095" s="3"/>
    </row>
    <row r="3096" ht="18.75">
      <c r="A3096" s="3"/>
    </row>
    <row r="3097" ht="18.75">
      <c r="A3097" s="3"/>
    </row>
    <row r="3098" ht="18.75">
      <c r="A3098" s="3"/>
    </row>
    <row r="3099" ht="18.75">
      <c r="A3099" s="3"/>
    </row>
    <row r="3100" ht="18.75">
      <c r="A3100" s="3"/>
    </row>
    <row r="3101" ht="18.75">
      <c r="A3101" s="3"/>
    </row>
    <row r="3102" ht="18.75">
      <c r="A3102" s="3"/>
    </row>
    <row r="3103" ht="18.75">
      <c r="A3103" s="3"/>
    </row>
    <row r="3104" ht="18.75">
      <c r="A3104" s="3"/>
    </row>
    <row r="3105" ht="18.75">
      <c r="A3105" s="3"/>
    </row>
    <row r="3106" ht="18.75">
      <c r="A3106" s="3"/>
    </row>
    <row r="3107" ht="18.75">
      <c r="A3107" s="3"/>
    </row>
    <row r="3108" ht="18.75">
      <c r="A3108" s="3"/>
    </row>
    <row r="3109" ht="18.75">
      <c r="A3109" s="3"/>
    </row>
    <row r="3110" ht="18.75">
      <c r="A3110" s="3"/>
    </row>
    <row r="3111" ht="18.75">
      <c r="A3111" s="3"/>
    </row>
    <row r="3112" ht="18.75">
      <c r="A3112" s="3"/>
    </row>
    <row r="3113" ht="18.75">
      <c r="A3113" s="3"/>
    </row>
    <row r="3114" ht="18.75">
      <c r="A3114" s="3"/>
    </row>
    <row r="3115" ht="18.75">
      <c r="A3115" s="3"/>
    </row>
    <row r="3116" ht="18.75">
      <c r="A3116" s="3"/>
    </row>
    <row r="3117" ht="18.75">
      <c r="A3117" s="3"/>
    </row>
    <row r="3118" ht="18.75">
      <c r="A3118" s="3"/>
    </row>
    <row r="3119" ht="18.75">
      <c r="A3119" s="3"/>
    </row>
    <row r="3120" ht="18.75">
      <c r="A3120" s="3"/>
    </row>
    <row r="3121" ht="18.75">
      <c r="A3121" s="3"/>
    </row>
    <row r="3122" ht="18.75">
      <c r="A3122" s="3"/>
    </row>
    <row r="3123" ht="18.75">
      <c r="A3123" s="3"/>
    </row>
    <row r="3124" ht="18.75">
      <c r="A3124" s="3"/>
    </row>
    <row r="3125" ht="18.75">
      <c r="A3125" s="3"/>
    </row>
    <row r="3126" ht="18.75">
      <c r="A3126" s="3"/>
    </row>
    <row r="3127" ht="18.75">
      <c r="A3127" s="3"/>
    </row>
    <row r="3128" ht="18.75">
      <c r="A3128" s="3"/>
    </row>
    <row r="3129" ht="18.75">
      <c r="A3129" s="3"/>
    </row>
    <row r="3130" ht="18.75">
      <c r="A3130" s="3"/>
    </row>
    <row r="3131" ht="18.75">
      <c r="A3131" s="3"/>
    </row>
    <row r="3132" ht="18.75">
      <c r="A3132" s="3"/>
    </row>
    <row r="3133" ht="18.75">
      <c r="A3133" s="3"/>
    </row>
    <row r="3134" ht="18.75">
      <c r="A3134" s="3"/>
    </row>
    <row r="3135" ht="18.75">
      <c r="A3135" s="3"/>
    </row>
    <row r="3136" ht="18.75">
      <c r="A3136" s="3"/>
    </row>
    <row r="3137" ht="18.75">
      <c r="A3137" s="3"/>
    </row>
    <row r="3138" ht="18.75">
      <c r="A3138" s="3"/>
    </row>
    <row r="3139" ht="18.75">
      <c r="A3139" s="3"/>
    </row>
    <row r="3140" ht="18.75">
      <c r="A3140" s="3"/>
    </row>
    <row r="3141" ht="18.75">
      <c r="A3141" s="3"/>
    </row>
    <row r="3142" ht="18.75">
      <c r="A3142" s="3"/>
    </row>
    <row r="3143" ht="18.75">
      <c r="A3143" s="3"/>
    </row>
    <row r="3144" ht="18.75">
      <c r="A3144" s="3"/>
    </row>
    <row r="3145" ht="18.75">
      <c r="A3145" s="3"/>
    </row>
    <row r="3146" ht="18.75">
      <c r="A3146" s="3"/>
    </row>
    <row r="3147" ht="18.75">
      <c r="A3147" s="3"/>
    </row>
    <row r="3148" ht="18.75">
      <c r="A3148" s="3"/>
    </row>
    <row r="3149" ht="18.75">
      <c r="A3149" s="3"/>
    </row>
    <row r="3150" ht="18.75">
      <c r="A3150" s="3"/>
    </row>
    <row r="3151" ht="18.75">
      <c r="A3151" s="3"/>
    </row>
    <row r="3152" ht="18.75">
      <c r="A3152" s="3"/>
    </row>
    <row r="3153" ht="18.75">
      <c r="A3153" s="3"/>
    </row>
    <row r="3154" ht="18.75">
      <c r="A3154" s="3"/>
    </row>
    <row r="3155" ht="18.75">
      <c r="A3155" s="3"/>
    </row>
    <row r="3156" ht="18.75">
      <c r="A3156" s="3"/>
    </row>
    <row r="3157" ht="18.75">
      <c r="A3157" s="3"/>
    </row>
    <row r="3158" ht="18.75">
      <c r="A3158" s="3"/>
    </row>
    <row r="3159" ht="18.75">
      <c r="A3159" s="3"/>
    </row>
    <row r="3160" ht="18.75">
      <c r="A3160" s="3"/>
    </row>
    <row r="3161" ht="18.75">
      <c r="A3161" s="3"/>
    </row>
    <row r="3162" ht="18.75">
      <c r="A3162" s="3"/>
    </row>
    <row r="3163" ht="18.75">
      <c r="A3163" s="3"/>
    </row>
    <row r="3164" ht="18.75">
      <c r="A3164" s="3"/>
    </row>
    <row r="3165" ht="18.75">
      <c r="A3165" s="3"/>
    </row>
    <row r="3166" ht="18.75">
      <c r="A3166" s="3"/>
    </row>
    <row r="3167" ht="18.75">
      <c r="A3167" s="3"/>
    </row>
    <row r="3168" ht="18.75">
      <c r="A3168" s="3"/>
    </row>
    <row r="3169" ht="18.75">
      <c r="A3169" s="3"/>
    </row>
    <row r="3170" ht="18.75">
      <c r="A3170" s="3"/>
    </row>
    <row r="3171" ht="18.75">
      <c r="A3171" s="3"/>
    </row>
    <row r="3172" ht="18.75">
      <c r="A3172" s="3"/>
    </row>
    <row r="3173" ht="18.75">
      <c r="A3173" s="3"/>
    </row>
    <row r="3174" ht="18.75">
      <c r="A3174" s="3"/>
    </row>
    <row r="3175" ht="18.75">
      <c r="A3175" s="3"/>
    </row>
    <row r="3176" ht="18.75">
      <c r="A3176" s="3"/>
    </row>
    <row r="3177" ht="18.75">
      <c r="A3177" s="3"/>
    </row>
    <row r="3178" ht="18.75">
      <c r="A3178" s="3"/>
    </row>
    <row r="3179" ht="18.75">
      <c r="A3179" s="3"/>
    </row>
    <row r="3180" ht="18.75">
      <c r="A3180" s="3"/>
    </row>
    <row r="3181" ht="18.75">
      <c r="A3181" s="3"/>
    </row>
    <row r="3182" ht="18.75">
      <c r="A3182" s="3"/>
    </row>
    <row r="3183" ht="18.75">
      <c r="A3183" s="3"/>
    </row>
    <row r="3184" ht="18.75">
      <c r="A3184" s="3"/>
    </row>
    <row r="3185" ht="18.75">
      <c r="A3185" s="3"/>
    </row>
    <row r="3186" ht="18.75">
      <c r="A3186" s="3"/>
    </row>
    <row r="3187" ht="18.75">
      <c r="A3187" s="3"/>
    </row>
    <row r="3188" ht="18.75">
      <c r="A3188" s="3"/>
    </row>
    <row r="3189" ht="18.75">
      <c r="A3189" s="3"/>
    </row>
    <row r="3190" ht="18.75">
      <c r="A3190" s="3"/>
    </row>
    <row r="3191" ht="18.75">
      <c r="A3191" s="3"/>
    </row>
    <row r="3192" ht="18.75">
      <c r="A3192" s="3"/>
    </row>
    <row r="3193" ht="18.75">
      <c r="A3193" s="3"/>
    </row>
    <row r="3194" ht="18.75">
      <c r="A3194" s="3"/>
    </row>
    <row r="3195" ht="18.75">
      <c r="A3195" s="3"/>
    </row>
    <row r="3196" ht="18.75">
      <c r="A3196" s="3"/>
    </row>
    <row r="3197" ht="18.75">
      <c r="A3197" s="3"/>
    </row>
    <row r="3198" ht="18.75">
      <c r="A3198" s="3"/>
    </row>
    <row r="3199" ht="18.75">
      <c r="A3199" s="3"/>
    </row>
    <row r="3200" ht="18.75">
      <c r="A3200" s="3"/>
    </row>
    <row r="3201" ht="18.75">
      <c r="A3201" s="3"/>
    </row>
    <row r="3202" ht="18.75">
      <c r="A3202" s="3"/>
    </row>
    <row r="3203" ht="18.75">
      <c r="A3203" s="3"/>
    </row>
    <row r="3204" ht="18.75">
      <c r="A3204" s="3"/>
    </row>
    <row r="3205" ht="18.75">
      <c r="A3205" s="3"/>
    </row>
    <row r="3206" ht="18.75">
      <c r="A3206" s="3"/>
    </row>
    <row r="3207" ht="18.75">
      <c r="A3207" s="3"/>
    </row>
    <row r="3208" ht="18.75">
      <c r="A3208" s="3"/>
    </row>
    <row r="3209" ht="18.75">
      <c r="A3209" s="3"/>
    </row>
    <row r="3210" ht="18.75">
      <c r="A3210" s="3"/>
    </row>
    <row r="3211" ht="18.75">
      <c r="A3211" s="3"/>
    </row>
    <row r="3212" ht="18.75">
      <c r="A3212" s="3"/>
    </row>
    <row r="3213" ht="18.75">
      <c r="A3213" s="3"/>
    </row>
    <row r="3214" ht="18.75">
      <c r="A3214" s="3"/>
    </row>
    <row r="3215" ht="18.75">
      <c r="A3215" s="3"/>
    </row>
    <row r="3216" ht="18.75">
      <c r="A3216" s="3"/>
    </row>
    <row r="3217" ht="18.75">
      <c r="A3217" s="3"/>
    </row>
    <row r="3218" ht="18.75">
      <c r="A3218" s="3"/>
    </row>
    <row r="3219" ht="18.75">
      <c r="A3219" s="3"/>
    </row>
    <row r="3220" ht="18.75">
      <c r="A3220" s="3"/>
    </row>
    <row r="3221" ht="18.75">
      <c r="A3221" s="3"/>
    </row>
    <row r="3222" ht="18.75">
      <c r="A3222" s="3"/>
    </row>
    <row r="3223" ht="18.75">
      <c r="A3223" s="3"/>
    </row>
    <row r="3224" ht="18.75">
      <c r="A3224" s="3"/>
    </row>
    <row r="3225" ht="18.75">
      <c r="A3225" s="3"/>
    </row>
    <row r="3226" ht="18.75">
      <c r="A3226" s="3"/>
    </row>
    <row r="3227" ht="18.75">
      <c r="A3227" s="3"/>
    </row>
    <row r="3228" ht="18.75">
      <c r="A3228" s="3"/>
    </row>
    <row r="3229" ht="18.75">
      <c r="A3229" s="3"/>
    </row>
    <row r="3230" ht="18.75">
      <c r="A3230" s="3"/>
    </row>
    <row r="3231" ht="18.75">
      <c r="A3231" s="3"/>
    </row>
    <row r="3232" ht="18.75">
      <c r="A3232" s="3"/>
    </row>
    <row r="3233" ht="18.75">
      <c r="A3233" s="3"/>
    </row>
    <row r="3234" ht="18.75">
      <c r="A3234" s="3"/>
    </row>
    <row r="3235" ht="18.75">
      <c r="A3235" s="3"/>
    </row>
    <row r="3236" ht="18.75">
      <c r="A3236" s="3"/>
    </row>
    <row r="3237" ht="18.75">
      <c r="A3237" s="3"/>
    </row>
    <row r="3238" ht="18.75">
      <c r="A3238" s="3"/>
    </row>
    <row r="3239" ht="18.75">
      <c r="A3239" s="3"/>
    </row>
    <row r="3240" ht="18.75">
      <c r="A3240" s="3"/>
    </row>
    <row r="3241" ht="18.75">
      <c r="A3241" s="3"/>
    </row>
    <row r="3242" ht="18.75">
      <c r="A3242" s="3"/>
    </row>
    <row r="3243" ht="18.75">
      <c r="A3243" s="3"/>
    </row>
    <row r="3244" ht="18.75">
      <c r="A3244" s="3"/>
    </row>
    <row r="3245" ht="18.75">
      <c r="A3245" s="3"/>
    </row>
    <row r="3246" ht="18.75">
      <c r="A3246" s="3"/>
    </row>
    <row r="3247" ht="18.75">
      <c r="A3247" s="3"/>
    </row>
    <row r="3248" ht="18.75">
      <c r="A3248" s="3"/>
    </row>
    <row r="3249" ht="18.75">
      <c r="A3249" s="3"/>
    </row>
    <row r="3250" ht="18.75">
      <c r="A3250" s="3"/>
    </row>
    <row r="3251" ht="18.75">
      <c r="A3251" s="3"/>
    </row>
    <row r="3252" ht="18.75">
      <c r="A3252" s="3"/>
    </row>
    <row r="3253" ht="18.75">
      <c r="A3253" s="3"/>
    </row>
    <row r="3254" ht="18.75">
      <c r="A3254" s="3"/>
    </row>
    <row r="3255" ht="18.75">
      <c r="A3255" s="3"/>
    </row>
    <row r="3256" ht="18.75">
      <c r="A3256" s="3"/>
    </row>
    <row r="3257" ht="18.75">
      <c r="A3257" s="3"/>
    </row>
    <row r="3258" ht="18.75">
      <c r="A3258" s="3"/>
    </row>
    <row r="3259" ht="18.75">
      <c r="A3259" s="3"/>
    </row>
    <row r="3260" ht="18.75">
      <c r="A3260" s="3"/>
    </row>
    <row r="3261" ht="18.75">
      <c r="A3261" s="3"/>
    </row>
    <row r="3262" ht="18.75">
      <c r="A3262" s="3"/>
    </row>
    <row r="3263" ht="18.75">
      <c r="A3263" s="3"/>
    </row>
    <row r="3264" ht="18.75">
      <c r="A3264" s="3"/>
    </row>
    <row r="3265" ht="18.75">
      <c r="A3265" s="3"/>
    </row>
    <row r="3266" ht="18.75">
      <c r="A3266" s="3"/>
    </row>
    <row r="3267" ht="18.75">
      <c r="A3267" s="3"/>
    </row>
    <row r="3268" ht="18.75">
      <c r="A3268" s="3"/>
    </row>
    <row r="3269" ht="18.75">
      <c r="A3269" s="3"/>
    </row>
    <row r="3270" ht="18.75">
      <c r="A3270" s="3"/>
    </row>
    <row r="3271" ht="18.75">
      <c r="A3271" s="3"/>
    </row>
    <row r="3272" ht="18.75">
      <c r="A3272" s="3"/>
    </row>
    <row r="3273" ht="18.75">
      <c r="A3273" s="3"/>
    </row>
    <row r="3274" ht="18.75">
      <c r="A3274" s="3"/>
    </row>
    <row r="3275" ht="18.75">
      <c r="A3275" s="3"/>
    </row>
    <row r="3276" ht="18.75">
      <c r="A3276" s="3"/>
    </row>
    <row r="3277" ht="18.75">
      <c r="A3277" s="3"/>
    </row>
    <row r="3278" ht="18.75">
      <c r="A3278" s="3"/>
    </row>
    <row r="3279" ht="18.75">
      <c r="A3279" s="3"/>
    </row>
    <row r="3280" ht="18.75">
      <c r="A3280" s="3"/>
    </row>
    <row r="3281" ht="18.75">
      <c r="A3281" s="3"/>
    </row>
    <row r="3282" ht="18.75">
      <c r="A3282" s="3"/>
    </row>
    <row r="3283" ht="18.75">
      <c r="A3283" s="3"/>
    </row>
    <row r="3284" ht="18.75">
      <c r="A3284" s="3"/>
    </row>
    <row r="3285" ht="18.75">
      <c r="A3285" s="3"/>
    </row>
    <row r="3286" ht="18.75">
      <c r="A3286" s="3"/>
    </row>
    <row r="3287" ht="18.75">
      <c r="A3287" s="3"/>
    </row>
    <row r="3288" ht="18.75">
      <c r="A3288" s="3"/>
    </row>
    <row r="3289" ht="18.75">
      <c r="A3289" s="3"/>
    </row>
    <row r="3290" ht="18.75">
      <c r="A3290" s="3"/>
    </row>
    <row r="3291" ht="18.75">
      <c r="A3291" s="3"/>
    </row>
    <row r="3292" ht="18.75">
      <c r="A3292" s="3"/>
    </row>
    <row r="3293" ht="18.75">
      <c r="A3293" s="3"/>
    </row>
    <row r="3294" ht="18.75">
      <c r="A3294" s="3"/>
    </row>
    <row r="3295" ht="18.75">
      <c r="A3295" s="3"/>
    </row>
    <row r="3296" ht="18.75">
      <c r="A3296" s="3"/>
    </row>
    <row r="3297" ht="18.75">
      <c r="A3297" s="3"/>
    </row>
    <row r="3298" ht="18.75">
      <c r="A3298" s="3"/>
    </row>
    <row r="3299" ht="18.75">
      <c r="A3299" s="3"/>
    </row>
    <row r="3300" ht="18.75">
      <c r="A3300" s="3"/>
    </row>
    <row r="3301" ht="18.75">
      <c r="A3301" s="3"/>
    </row>
    <row r="3302" ht="18.75">
      <c r="A3302" s="3"/>
    </row>
    <row r="3303" ht="18.75">
      <c r="A3303" s="3"/>
    </row>
    <row r="3304" ht="18.75">
      <c r="A3304" s="3"/>
    </row>
    <row r="3305" ht="18.75">
      <c r="A3305" s="3"/>
    </row>
    <row r="3306" ht="18.75">
      <c r="A3306" s="3"/>
    </row>
    <row r="3307" ht="18.75">
      <c r="A3307" s="3"/>
    </row>
    <row r="3308" ht="18.75">
      <c r="A3308" s="3"/>
    </row>
    <row r="3309" ht="18.75">
      <c r="A3309" s="3"/>
    </row>
    <row r="3310" ht="18.75">
      <c r="A3310" s="3"/>
    </row>
    <row r="3311" ht="18.75">
      <c r="A3311" s="3"/>
    </row>
    <row r="3312" ht="18.75">
      <c r="A3312" s="3"/>
    </row>
    <row r="3313" ht="18.75">
      <c r="A3313" s="3"/>
    </row>
    <row r="3314" ht="18.75">
      <c r="A3314" s="3"/>
    </row>
    <row r="3315" ht="18.75">
      <c r="A3315" s="3"/>
    </row>
    <row r="3316" ht="18.75">
      <c r="A3316" s="3"/>
    </row>
    <row r="3317" ht="18.75">
      <c r="A3317" s="3"/>
    </row>
    <row r="3318" ht="18.75">
      <c r="A3318" s="3"/>
    </row>
    <row r="3319" ht="18.75">
      <c r="A3319" s="3"/>
    </row>
    <row r="3320" ht="18.75">
      <c r="A3320" s="3"/>
    </row>
    <row r="3321" ht="18.75">
      <c r="A3321" s="3"/>
    </row>
    <row r="3322" ht="18.75">
      <c r="A3322" s="3"/>
    </row>
    <row r="3323" ht="18.75">
      <c r="A3323" s="3"/>
    </row>
    <row r="3324" ht="18.75">
      <c r="A3324" s="3"/>
    </row>
    <row r="3325" ht="18.75">
      <c r="A3325" s="3"/>
    </row>
    <row r="3326" ht="18.75">
      <c r="A3326" s="3"/>
    </row>
    <row r="3327" ht="18.75">
      <c r="A3327" s="3"/>
    </row>
    <row r="3328" ht="18.75">
      <c r="A3328" s="3"/>
    </row>
    <row r="3329" ht="18.75">
      <c r="A3329" s="3"/>
    </row>
    <row r="3330" ht="18.75">
      <c r="A3330" s="3"/>
    </row>
    <row r="3331" ht="18.75">
      <c r="A3331" s="3"/>
    </row>
    <row r="3332" ht="18.75">
      <c r="A3332" s="3"/>
    </row>
    <row r="3333" ht="18.75">
      <c r="A3333" s="3"/>
    </row>
    <row r="3334" ht="18.75">
      <c r="A3334" s="3"/>
    </row>
    <row r="3335" ht="18.75">
      <c r="A3335" s="3"/>
    </row>
    <row r="3336" ht="18.75">
      <c r="A3336" s="3"/>
    </row>
    <row r="3337" ht="18.75">
      <c r="A3337" s="3"/>
    </row>
    <row r="3338" ht="18.75">
      <c r="A3338" s="3"/>
    </row>
    <row r="3339" ht="18.75">
      <c r="A3339" s="3"/>
    </row>
    <row r="3340" ht="18.75">
      <c r="A3340" s="3"/>
    </row>
    <row r="3341" ht="18.75">
      <c r="A3341" s="3"/>
    </row>
    <row r="3342" ht="18.75">
      <c r="A3342" s="3"/>
    </row>
    <row r="3343" ht="18.75">
      <c r="A3343" s="3"/>
    </row>
    <row r="3344" ht="18.75">
      <c r="A3344" s="3"/>
    </row>
    <row r="3345" ht="18.75">
      <c r="A3345" s="3"/>
    </row>
    <row r="3346" ht="18.75">
      <c r="A3346" s="3"/>
    </row>
    <row r="3347" ht="18.75">
      <c r="A3347" s="3"/>
    </row>
    <row r="3348" ht="18.75">
      <c r="A3348" s="3"/>
    </row>
    <row r="3349" ht="18.75">
      <c r="A3349" s="3"/>
    </row>
    <row r="3350" ht="18.75">
      <c r="A3350" s="3"/>
    </row>
    <row r="3351" ht="18.75">
      <c r="A3351" s="3"/>
    </row>
    <row r="3352" ht="18.75">
      <c r="A3352" s="3"/>
    </row>
    <row r="3353" ht="18.75">
      <c r="A3353" s="3"/>
    </row>
    <row r="3354" ht="18.75">
      <c r="A3354" s="3"/>
    </row>
    <row r="3355" ht="18.75">
      <c r="A3355" s="3"/>
    </row>
    <row r="3356" ht="18.75">
      <c r="A3356" s="3"/>
    </row>
    <row r="3357" ht="18.75">
      <c r="A3357" s="3"/>
    </row>
    <row r="3358" ht="18.75">
      <c r="A3358" s="3"/>
    </row>
    <row r="3359" ht="18.75">
      <c r="A3359" s="3"/>
    </row>
    <row r="3360" ht="18.75">
      <c r="A3360" s="3"/>
    </row>
    <row r="3361" ht="18.75">
      <c r="A3361" s="3"/>
    </row>
    <row r="3362" ht="18.75">
      <c r="A3362" s="3"/>
    </row>
    <row r="3363" ht="18.75">
      <c r="A3363" s="3"/>
    </row>
    <row r="3364" ht="18.75">
      <c r="A3364" s="3"/>
    </row>
    <row r="3365" ht="18.75">
      <c r="A3365" s="3"/>
    </row>
    <row r="3366" ht="18.75">
      <c r="A3366" s="3"/>
    </row>
    <row r="3367" ht="18.75">
      <c r="A3367" s="3"/>
    </row>
    <row r="3368" ht="18.75">
      <c r="A3368" s="3"/>
    </row>
    <row r="3369" ht="18.75">
      <c r="A3369" s="3"/>
    </row>
    <row r="3370" ht="18.75">
      <c r="A3370" s="3"/>
    </row>
    <row r="3371" ht="18.75">
      <c r="A3371" s="3"/>
    </row>
    <row r="3372" ht="18.75">
      <c r="A3372" s="3"/>
    </row>
    <row r="3373" ht="18.75">
      <c r="A3373" s="3"/>
    </row>
    <row r="3374" ht="18.75">
      <c r="A3374" s="3"/>
    </row>
    <row r="3375" ht="18.75">
      <c r="A3375" s="3"/>
    </row>
    <row r="3376" ht="18.75">
      <c r="A3376" s="3"/>
    </row>
    <row r="3377" ht="18.75">
      <c r="A3377" s="3"/>
    </row>
    <row r="3378" ht="18.75">
      <c r="A3378" s="3"/>
    </row>
    <row r="3379" ht="18.75">
      <c r="A3379" s="3"/>
    </row>
    <row r="3380" ht="18.75">
      <c r="A3380" s="3"/>
    </row>
    <row r="3381" ht="18.75">
      <c r="A3381" s="3"/>
    </row>
    <row r="3382" ht="18.75">
      <c r="A3382" s="3"/>
    </row>
    <row r="3383" ht="18.75">
      <c r="A3383" s="3"/>
    </row>
    <row r="3384" ht="18.75">
      <c r="A3384" s="3"/>
    </row>
    <row r="3385" ht="18.75">
      <c r="A3385" s="3"/>
    </row>
    <row r="3386" ht="18.75">
      <c r="A3386" s="3"/>
    </row>
    <row r="3387" ht="18.75">
      <c r="A3387" s="3"/>
    </row>
    <row r="3388" ht="18.75">
      <c r="A3388" s="3"/>
    </row>
    <row r="3389" ht="18.75">
      <c r="A3389" s="3"/>
    </row>
    <row r="3390" ht="18.75">
      <c r="A3390" s="3"/>
    </row>
    <row r="3391" ht="18.75">
      <c r="A3391" s="3"/>
    </row>
    <row r="3392" ht="18.75">
      <c r="A3392" s="3"/>
    </row>
    <row r="3393" ht="18.75">
      <c r="A3393" s="3"/>
    </row>
    <row r="3394" ht="18.75">
      <c r="A3394" s="3"/>
    </row>
    <row r="3395" ht="18.75">
      <c r="A3395" s="3"/>
    </row>
    <row r="3396" ht="18.75">
      <c r="A3396" s="3"/>
    </row>
    <row r="3397" ht="18.75">
      <c r="A3397" s="3"/>
    </row>
    <row r="3398" ht="18.75">
      <c r="A3398" s="3"/>
    </row>
    <row r="3399" ht="18.75">
      <c r="A3399" s="3"/>
    </row>
    <row r="3400" ht="18.75">
      <c r="A3400" s="3"/>
    </row>
    <row r="3401" ht="18.75">
      <c r="A3401" s="3"/>
    </row>
    <row r="3402" ht="18.75">
      <c r="A3402" s="3"/>
    </row>
    <row r="3403" ht="18.75">
      <c r="A3403" s="3"/>
    </row>
    <row r="3404" ht="18.75">
      <c r="A3404" s="3"/>
    </row>
    <row r="3405" ht="18.75">
      <c r="A3405" s="3"/>
    </row>
    <row r="3406" ht="18.75">
      <c r="A3406" s="3"/>
    </row>
    <row r="3407" ht="18.75">
      <c r="A3407" s="3"/>
    </row>
    <row r="3408" ht="18.75">
      <c r="A3408" s="3"/>
    </row>
    <row r="3409" ht="18.75">
      <c r="A3409" s="3"/>
    </row>
    <row r="3410" ht="18.75">
      <c r="A3410" s="3"/>
    </row>
    <row r="3411" ht="18.75">
      <c r="A3411" s="3"/>
    </row>
    <row r="3412" ht="18.75">
      <c r="A3412" s="3"/>
    </row>
    <row r="3413" ht="18.75">
      <c r="A3413" s="3"/>
    </row>
    <row r="3414" ht="18.75">
      <c r="A3414" s="3"/>
    </row>
    <row r="3415" ht="18.75">
      <c r="A3415" s="3"/>
    </row>
    <row r="3416" ht="18.75">
      <c r="A3416" s="3"/>
    </row>
    <row r="3417" ht="18.75">
      <c r="A3417" s="3"/>
    </row>
    <row r="3418" ht="18.75">
      <c r="A3418" s="3"/>
    </row>
    <row r="3419" ht="18.75">
      <c r="A3419" s="3"/>
    </row>
    <row r="3420" ht="18.75">
      <c r="A3420" s="3"/>
    </row>
    <row r="3421" ht="18.75">
      <c r="A3421" s="3"/>
    </row>
    <row r="3422" ht="18.75">
      <c r="A3422" s="3"/>
    </row>
    <row r="3423" ht="18.75">
      <c r="A3423" s="3"/>
    </row>
    <row r="3424" ht="18.75">
      <c r="A3424" s="3"/>
    </row>
    <row r="3425" ht="18.75">
      <c r="A3425" s="3"/>
    </row>
    <row r="3426" ht="18.75">
      <c r="A3426" s="3"/>
    </row>
    <row r="3427" ht="18.75">
      <c r="A3427" s="3"/>
    </row>
    <row r="3428" ht="18.75">
      <c r="A3428" s="3"/>
    </row>
    <row r="3429" ht="18.75">
      <c r="A3429" s="3"/>
    </row>
    <row r="3430" ht="18.75">
      <c r="A3430" s="3"/>
    </row>
    <row r="3431" ht="18.75">
      <c r="A3431" s="3"/>
    </row>
    <row r="3432" ht="18.75">
      <c r="A3432" s="3"/>
    </row>
    <row r="3433" ht="18.75">
      <c r="A3433" s="3"/>
    </row>
    <row r="3434" ht="18.75">
      <c r="A3434" s="3"/>
    </row>
    <row r="3435" ht="18.75">
      <c r="A3435" s="3"/>
    </row>
    <row r="3436" ht="18.75">
      <c r="A3436" s="3"/>
    </row>
    <row r="3437" ht="18.75">
      <c r="A3437" s="3"/>
    </row>
    <row r="3438" ht="18.75">
      <c r="A3438" s="3"/>
    </row>
    <row r="3439" ht="18.75">
      <c r="A3439" s="3"/>
    </row>
    <row r="3440" ht="18.75">
      <c r="A3440" s="3"/>
    </row>
    <row r="3441" ht="18.75">
      <c r="A3441" s="3"/>
    </row>
    <row r="3442" ht="18.75">
      <c r="A3442" s="3"/>
    </row>
    <row r="3443" ht="18.75">
      <c r="A3443" s="3"/>
    </row>
    <row r="3444" ht="18.75">
      <c r="A3444" s="3"/>
    </row>
    <row r="3445" ht="18.75">
      <c r="A3445" s="3"/>
    </row>
    <row r="3446" ht="18.75">
      <c r="A3446" s="3"/>
    </row>
    <row r="3447" ht="18.75">
      <c r="A3447" s="3"/>
    </row>
    <row r="3448" ht="18.75">
      <c r="A3448" s="3"/>
    </row>
    <row r="3449" ht="18.75">
      <c r="A3449" s="3"/>
    </row>
    <row r="3450" ht="18.75">
      <c r="A3450" s="3"/>
    </row>
    <row r="3451" ht="18.75">
      <c r="A3451" s="3"/>
    </row>
    <row r="3452" ht="18.75">
      <c r="A3452" s="3"/>
    </row>
    <row r="3453" ht="18.75">
      <c r="A3453" s="3"/>
    </row>
    <row r="3454" ht="18.75">
      <c r="A3454" s="3"/>
    </row>
    <row r="3455" ht="18.75">
      <c r="A3455" s="3"/>
    </row>
    <row r="3456" ht="18.75">
      <c r="A3456" s="3"/>
    </row>
    <row r="3457" ht="18.75">
      <c r="A3457" s="3"/>
    </row>
    <row r="3458" ht="18.75">
      <c r="A3458" s="3"/>
    </row>
    <row r="3459" ht="18.75">
      <c r="A3459" s="3"/>
    </row>
    <row r="3460" ht="18.75">
      <c r="A3460" s="3"/>
    </row>
    <row r="3461" ht="18.75">
      <c r="A3461" s="3"/>
    </row>
    <row r="3462" ht="18.75">
      <c r="A3462" s="3"/>
    </row>
    <row r="3463" ht="18.75">
      <c r="A3463" s="3"/>
    </row>
    <row r="3464" ht="18.75">
      <c r="A3464" s="3"/>
    </row>
    <row r="3465" ht="18.75">
      <c r="A3465" s="3"/>
    </row>
    <row r="3466" ht="18.75">
      <c r="A3466" s="3"/>
    </row>
    <row r="3467" ht="18.75">
      <c r="A3467" s="3"/>
    </row>
    <row r="3468" ht="18.75">
      <c r="A3468" s="3"/>
    </row>
    <row r="3469" ht="18.75">
      <c r="A3469" s="3"/>
    </row>
    <row r="3470" ht="18.75">
      <c r="A3470" s="3"/>
    </row>
    <row r="3471" ht="18.75">
      <c r="A3471" s="3"/>
    </row>
    <row r="3472" ht="18.75">
      <c r="A3472" s="3"/>
    </row>
    <row r="3473" ht="18.75">
      <c r="A3473" s="3"/>
    </row>
    <row r="3474" ht="18.75">
      <c r="A3474" s="3"/>
    </row>
    <row r="3475" ht="18.75">
      <c r="A3475" s="3"/>
    </row>
    <row r="3476" ht="18.75">
      <c r="A3476" s="3"/>
    </row>
    <row r="3477" ht="18.75">
      <c r="A3477" s="3"/>
    </row>
    <row r="3478" ht="18.75">
      <c r="A3478" s="3"/>
    </row>
    <row r="3479" ht="18.75">
      <c r="A3479" s="3"/>
    </row>
    <row r="3480" ht="18.75">
      <c r="A3480" s="3"/>
    </row>
    <row r="3481" ht="18.75">
      <c r="A3481" s="3"/>
    </row>
    <row r="3482" ht="18.75">
      <c r="A3482" s="3"/>
    </row>
    <row r="3483" ht="18.75">
      <c r="A3483" s="3"/>
    </row>
    <row r="3484" ht="18.75">
      <c r="A3484" s="3"/>
    </row>
    <row r="3485" ht="18.75">
      <c r="A3485" s="3"/>
    </row>
    <row r="3486" ht="18.75">
      <c r="A3486" s="3"/>
    </row>
    <row r="3487" ht="18.75">
      <c r="A3487" s="3"/>
    </row>
    <row r="3488" ht="18.75">
      <c r="A3488" s="3"/>
    </row>
    <row r="3489" ht="18.75">
      <c r="A3489" s="3"/>
    </row>
    <row r="3490" ht="18.75">
      <c r="A3490" s="3"/>
    </row>
    <row r="3491" ht="18.75">
      <c r="A3491" s="3"/>
    </row>
    <row r="3492" ht="18.75">
      <c r="A3492" s="3"/>
    </row>
    <row r="3493" ht="18.75">
      <c r="A3493" s="3"/>
    </row>
    <row r="3494" ht="18.75">
      <c r="A3494" s="3"/>
    </row>
    <row r="3495" ht="18.75">
      <c r="A3495" s="3"/>
    </row>
    <row r="3496" ht="18.75">
      <c r="A3496" s="3"/>
    </row>
    <row r="3497" ht="18.75">
      <c r="A3497" s="3"/>
    </row>
    <row r="3498" ht="18.75">
      <c r="A3498" s="3"/>
    </row>
    <row r="3499" ht="18.75">
      <c r="A3499" s="3"/>
    </row>
    <row r="3500" ht="18.75">
      <c r="A3500" s="3"/>
    </row>
    <row r="3501" ht="18.75">
      <c r="A3501" s="3"/>
    </row>
    <row r="3502" ht="18.75">
      <c r="A3502" s="3"/>
    </row>
    <row r="3503" ht="18.75">
      <c r="A3503" s="3"/>
    </row>
    <row r="3504" ht="18.75">
      <c r="A3504" s="3"/>
    </row>
    <row r="3505" ht="18.75">
      <c r="A3505" s="3"/>
    </row>
    <row r="3506" ht="18.75">
      <c r="A3506" s="3"/>
    </row>
    <row r="3507" ht="18.75">
      <c r="A3507" s="3"/>
    </row>
    <row r="3508" ht="18.75">
      <c r="A3508" s="3"/>
    </row>
    <row r="3509" ht="18.75">
      <c r="A3509" s="3"/>
    </row>
    <row r="3510" ht="18.75">
      <c r="A3510" s="3"/>
    </row>
    <row r="3511" ht="18.75">
      <c r="A3511" s="3"/>
    </row>
    <row r="3512" ht="18.75">
      <c r="A3512" s="3"/>
    </row>
    <row r="3513" ht="18.75">
      <c r="A3513" s="3"/>
    </row>
    <row r="3514" ht="18.75">
      <c r="A3514" s="3"/>
    </row>
    <row r="3515" ht="18.75">
      <c r="A3515" s="3"/>
    </row>
    <row r="3516" ht="18.75">
      <c r="A3516" s="3"/>
    </row>
    <row r="3517" ht="18.75">
      <c r="A3517" s="3"/>
    </row>
    <row r="3518" ht="18.75">
      <c r="A3518" s="3"/>
    </row>
    <row r="3519" ht="18.75">
      <c r="A3519" s="3"/>
    </row>
    <row r="3520" ht="18.75">
      <c r="A3520" s="3"/>
    </row>
    <row r="3521" ht="18.75">
      <c r="A3521" s="3"/>
    </row>
    <row r="3522" ht="18.75">
      <c r="A3522" s="3"/>
    </row>
    <row r="3523" ht="18.75">
      <c r="A3523" s="3"/>
    </row>
    <row r="3524" ht="18.75">
      <c r="A3524" s="3"/>
    </row>
    <row r="3525" ht="18.75">
      <c r="A3525" s="3"/>
    </row>
    <row r="3526" ht="18.75">
      <c r="A3526" s="3"/>
    </row>
    <row r="3527" ht="18.75">
      <c r="A3527" s="3"/>
    </row>
    <row r="3528" ht="18.75">
      <c r="A3528" s="3"/>
    </row>
    <row r="3529" ht="18.75">
      <c r="A3529" s="3"/>
    </row>
    <row r="3530" ht="18.75">
      <c r="A3530" s="3"/>
    </row>
    <row r="3531" ht="18.75">
      <c r="A3531" s="3"/>
    </row>
    <row r="3532" ht="18.75">
      <c r="A3532" s="3"/>
    </row>
    <row r="3533" ht="18.75">
      <c r="A3533" s="3"/>
    </row>
    <row r="3534" ht="18.75">
      <c r="A3534" s="3"/>
    </row>
    <row r="3535" ht="18.75">
      <c r="A3535" s="3"/>
    </row>
    <row r="3536" ht="18.75">
      <c r="A3536" s="3"/>
    </row>
    <row r="3537" ht="18.75">
      <c r="A3537" s="3"/>
    </row>
    <row r="3538" ht="18.75">
      <c r="A3538" s="3"/>
    </row>
    <row r="3539" ht="18.75">
      <c r="A3539" s="3"/>
    </row>
    <row r="3540" ht="18.75">
      <c r="A3540" s="3"/>
    </row>
    <row r="3541" ht="18.75">
      <c r="A3541" s="3"/>
    </row>
    <row r="3542" ht="18.75">
      <c r="A3542" s="3"/>
    </row>
    <row r="3543" ht="18.75">
      <c r="A3543" s="3"/>
    </row>
    <row r="3544" ht="18.75">
      <c r="A3544" s="3"/>
    </row>
    <row r="3545" ht="18.75">
      <c r="A3545" s="3"/>
    </row>
    <row r="3546" ht="18.75">
      <c r="A3546" s="3"/>
    </row>
    <row r="3547" ht="18.75">
      <c r="A3547" s="3"/>
    </row>
    <row r="3548" ht="18.75">
      <c r="A3548" s="3"/>
    </row>
    <row r="3549" ht="18.75">
      <c r="A3549" s="3"/>
    </row>
    <row r="3550" ht="18.75">
      <c r="A3550" s="3"/>
    </row>
    <row r="3551" ht="18.75">
      <c r="A3551" s="3"/>
    </row>
    <row r="3552" ht="18.75">
      <c r="A3552" s="3"/>
    </row>
    <row r="3553" ht="18.75">
      <c r="A3553" s="3"/>
    </row>
    <row r="3554" ht="18.75">
      <c r="A3554" s="3"/>
    </row>
    <row r="3555" ht="18.75">
      <c r="A3555" s="3"/>
    </row>
    <row r="3556" ht="18.75">
      <c r="A3556" s="3"/>
    </row>
    <row r="3557" ht="18.75">
      <c r="A3557" s="3"/>
    </row>
    <row r="3558" ht="18.75">
      <c r="A3558" s="3"/>
    </row>
    <row r="3559" ht="18.75">
      <c r="A3559" s="3"/>
    </row>
    <row r="3560" ht="18.75">
      <c r="A3560" s="3"/>
    </row>
    <row r="3561" ht="18.75">
      <c r="A3561" s="3"/>
    </row>
    <row r="3562" ht="18.75">
      <c r="A3562" s="3"/>
    </row>
    <row r="3563" ht="18.75">
      <c r="A3563" s="3"/>
    </row>
    <row r="3564" ht="18.75">
      <c r="A3564" s="3"/>
    </row>
    <row r="3565" ht="18.75">
      <c r="A3565" s="3"/>
    </row>
    <row r="3566" ht="18.75">
      <c r="A3566" s="3"/>
    </row>
    <row r="3567" ht="18.75">
      <c r="A3567" s="3"/>
    </row>
    <row r="3568" ht="18.75">
      <c r="A3568" s="3"/>
    </row>
    <row r="3569" ht="18.75">
      <c r="A3569" s="3"/>
    </row>
    <row r="3570" ht="18.75">
      <c r="A3570" s="3"/>
    </row>
    <row r="3571" ht="18.75">
      <c r="A3571" s="3"/>
    </row>
    <row r="3572" ht="18.75">
      <c r="A3572" s="3"/>
    </row>
    <row r="3573" ht="18.75">
      <c r="A3573" s="3"/>
    </row>
    <row r="3574" ht="18.75">
      <c r="A3574" s="3"/>
    </row>
    <row r="3575" ht="18.75">
      <c r="A3575" s="3"/>
    </row>
    <row r="3576" ht="18.75">
      <c r="A3576" s="3"/>
    </row>
    <row r="3577" ht="18.75">
      <c r="A3577" s="3"/>
    </row>
    <row r="3578" ht="18.75">
      <c r="A3578" s="3"/>
    </row>
    <row r="3579" ht="18.75">
      <c r="A3579" s="3"/>
    </row>
    <row r="3580" ht="18.75">
      <c r="A3580" s="3"/>
    </row>
    <row r="3581" ht="18.75">
      <c r="A3581" s="3"/>
    </row>
    <row r="3582" ht="18.75">
      <c r="A3582" s="3"/>
    </row>
    <row r="3583" ht="18.75">
      <c r="A3583" s="3"/>
    </row>
    <row r="3584" ht="18.75">
      <c r="A3584" s="3"/>
    </row>
    <row r="3585" ht="18.75">
      <c r="A3585" s="3"/>
    </row>
    <row r="3586" ht="18.75">
      <c r="A3586" s="3"/>
    </row>
    <row r="3587" ht="18.75">
      <c r="A3587" s="3"/>
    </row>
    <row r="3588" ht="18.75">
      <c r="A3588" s="3"/>
    </row>
    <row r="3589" ht="18.75">
      <c r="A3589" s="3"/>
    </row>
    <row r="3590" ht="18.75">
      <c r="A3590" s="3"/>
    </row>
    <row r="3591" ht="18.75">
      <c r="A3591" s="3"/>
    </row>
    <row r="3592" ht="18.75">
      <c r="A3592" s="3"/>
    </row>
    <row r="3593" ht="18.75">
      <c r="A3593" s="3"/>
    </row>
    <row r="3594" ht="18.75">
      <c r="A3594" s="3"/>
    </row>
    <row r="3595" ht="18.75">
      <c r="A3595" s="3"/>
    </row>
    <row r="3596" ht="18.75">
      <c r="A3596" s="3"/>
    </row>
    <row r="3597" ht="18.75">
      <c r="A3597" s="3"/>
    </row>
    <row r="3598" ht="18.75">
      <c r="A3598" s="3"/>
    </row>
    <row r="3599" ht="18.75">
      <c r="A3599" s="3"/>
    </row>
    <row r="3600" ht="18.75">
      <c r="A3600" s="3"/>
    </row>
    <row r="3601" ht="18.75">
      <c r="A3601" s="3"/>
    </row>
    <row r="3602" ht="18.75">
      <c r="A3602" s="3"/>
    </row>
    <row r="3603" ht="18.75">
      <c r="A3603" s="3"/>
    </row>
    <row r="3604" ht="18.75">
      <c r="A3604" s="3"/>
    </row>
    <row r="3605" ht="18.75">
      <c r="A3605" s="3"/>
    </row>
    <row r="3606" ht="18.75">
      <c r="A3606" s="3"/>
    </row>
    <row r="3607" ht="18.75">
      <c r="A3607" s="3"/>
    </row>
    <row r="3608" ht="18.75">
      <c r="A3608" s="3"/>
    </row>
    <row r="3609" ht="18.75">
      <c r="A3609" s="3"/>
    </row>
    <row r="3610" ht="18.75">
      <c r="A3610" s="3"/>
    </row>
    <row r="3611" ht="18.75">
      <c r="A3611" s="3"/>
    </row>
    <row r="3612" ht="18.75">
      <c r="A3612" s="3"/>
    </row>
    <row r="3613" ht="18.75">
      <c r="A3613" s="3"/>
    </row>
    <row r="3614" ht="18.75">
      <c r="A3614" s="3"/>
    </row>
    <row r="3615" ht="18.75">
      <c r="A3615" s="3"/>
    </row>
    <row r="3616" ht="18.75">
      <c r="A3616" s="3"/>
    </row>
    <row r="3617" ht="18.75">
      <c r="A3617" s="3"/>
    </row>
    <row r="3618" ht="18.75">
      <c r="A3618" s="3"/>
    </row>
    <row r="3619" ht="18.75">
      <c r="A3619" s="3"/>
    </row>
    <row r="3620" ht="18.75">
      <c r="A3620" s="3"/>
    </row>
    <row r="3621" ht="18.75">
      <c r="A3621" s="3"/>
    </row>
    <row r="3622" ht="18.75">
      <c r="A3622" s="3"/>
    </row>
    <row r="3623" ht="18.75">
      <c r="A3623" s="3"/>
    </row>
    <row r="3624" ht="18.75">
      <c r="A3624" s="3"/>
    </row>
    <row r="3625" ht="18.75">
      <c r="A3625" s="3"/>
    </row>
    <row r="3626" ht="18.75">
      <c r="A3626" s="3"/>
    </row>
    <row r="3627" ht="18.75">
      <c r="A3627" s="3"/>
    </row>
    <row r="3628" ht="18.75">
      <c r="A3628" s="3"/>
    </row>
    <row r="3629" ht="18.75">
      <c r="A3629" s="3"/>
    </row>
    <row r="3630" ht="18.75">
      <c r="A3630" s="3"/>
    </row>
    <row r="3631" ht="18.75">
      <c r="A3631" s="3"/>
    </row>
    <row r="3632" ht="18.75">
      <c r="A3632" s="3"/>
    </row>
    <row r="3633" ht="18.75">
      <c r="A3633" s="3"/>
    </row>
    <row r="3634" ht="18.75">
      <c r="A3634" s="3"/>
    </row>
    <row r="3635" ht="18.75">
      <c r="A3635" s="3"/>
    </row>
    <row r="3636" ht="18.75">
      <c r="A3636" s="3"/>
    </row>
    <row r="3637" ht="18.75">
      <c r="A3637" s="3"/>
    </row>
    <row r="3638" ht="18.75">
      <c r="A3638" s="3"/>
    </row>
    <row r="3639" ht="18.75">
      <c r="A3639" s="3"/>
    </row>
    <row r="3640" ht="18.75">
      <c r="A3640" s="3"/>
    </row>
    <row r="3641" ht="18.75">
      <c r="A3641" s="3"/>
    </row>
    <row r="3642" ht="18.75">
      <c r="A3642" s="3"/>
    </row>
    <row r="3643" ht="18.75">
      <c r="A3643" s="3"/>
    </row>
    <row r="3644" ht="18.75">
      <c r="A3644" s="3"/>
    </row>
    <row r="3645" ht="18.75">
      <c r="A3645" s="3"/>
    </row>
    <row r="3646" ht="18.75">
      <c r="A3646" s="3"/>
    </row>
    <row r="3647" ht="18.75">
      <c r="A3647" s="3"/>
    </row>
    <row r="3648" ht="18.75">
      <c r="A3648" s="3"/>
    </row>
    <row r="3649" ht="18.75">
      <c r="A3649" s="3"/>
    </row>
    <row r="3650" ht="18.75">
      <c r="A3650" s="3"/>
    </row>
    <row r="3651" ht="18.75">
      <c r="A3651" s="3"/>
    </row>
    <row r="3652" ht="18.75">
      <c r="A3652" s="3"/>
    </row>
    <row r="3653" ht="18.75">
      <c r="A3653" s="3"/>
    </row>
    <row r="3654" ht="18.75">
      <c r="A3654" s="3"/>
    </row>
    <row r="3655" ht="18.75">
      <c r="A3655" s="3"/>
    </row>
    <row r="3656" ht="18.75">
      <c r="A3656" s="3"/>
    </row>
    <row r="3657" ht="18.75">
      <c r="A3657" s="3"/>
    </row>
    <row r="3658" ht="18.75">
      <c r="A3658" s="3"/>
    </row>
    <row r="3659" ht="18.75">
      <c r="A3659" s="3"/>
    </row>
    <row r="3660" ht="18.75">
      <c r="A3660" s="3"/>
    </row>
    <row r="3661" ht="18.75">
      <c r="A3661" s="3"/>
    </row>
    <row r="3662" ht="18.75">
      <c r="A3662" s="3"/>
    </row>
    <row r="3663" ht="18.75">
      <c r="A3663" s="3"/>
    </row>
    <row r="3664" ht="18.75">
      <c r="A3664" s="3"/>
    </row>
    <row r="3665" ht="18.75">
      <c r="A3665" s="3"/>
    </row>
    <row r="3666" ht="18.75">
      <c r="A3666" s="3"/>
    </row>
    <row r="3667" ht="18.75">
      <c r="A3667" s="3"/>
    </row>
    <row r="3668" ht="18.75">
      <c r="A3668" s="3"/>
    </row>
    <row r="3669" ht="18.75">
      <c r="A3669" s="3"/>
    </row>
    <row r="3670" ht="18.75">
      <c r="A3670" s="3"/>
    </row>
    <row r="3671" ht="18.75">
      <c r="A3671" s="3"/>
    </row>
    <row r="3672" ht="18.75">
      <c r="A3672" s="3"/>
    </row>
    <row r="3673" ht="18.75">
      <c r="A3673" s="3"/>
    </row>
    <row r="3674" ht="18.75">
      <c r="A3674" s="3"/>
    </row>
    <row r="3675" ht="18.75">
      <c r="A3675" s="3"/>
    </row>
    <row r="3676" ht="18.75">
      <c r="A3676" s="3"/>
    </row>
    <row r="3677" ht="18.75">
      <c r="A3677" s="3"/>
    </row>
    <row r="3678" ht="18.75">
      <c r="A3678" s="3"/>
    </row>
    <row r="3679" ht="18.75">
      <c r="A3679" s="3"/>
    </row>
    <row r="3680" ht="18.75">
      <c r="A3680" s="3"/>
    </row>
    <row r="3681" ht="18.75">
      <c r="A3681" s="3"/>
    </row>
    <row r="3682" ht="18.75">
      <c r="A3682" s="3"/>
    </row>
    <row r="3683" ht="18.75">
      <c r="A3683" s="3"/>
    </row>
    <row r="3684" ht="18.75">
      <c r="A3684" s="3"/>
    </row>
    <row r="3685" ht="18.75">
      <c r="A3685" s="3"/>
    </row>
    <row r="3686" ht="18.75">
      <c r="A3686" s="3"/>
    </row>
    <row r="3687" ht="18.75">
      <c r="A3687" s="3"/>
    </row>
    <row r="3688" ht="18.75">
      <c r="A3688" s="3"/>
    </row>
    <row r="3689" ht="18.75">
      <c r="A3689" s="3"/>
    </row>
    <row r="3690" ht="18.75">
      <c r="A3690" s="3"/>
    </row>
    <row r="3691" ht="18.75">
      <c r="A3691" s="3"/>
    </row>
    <row r="3692" ht="18.75">
      <c r="A3692" s="3"/>
    </row>
    <row r="3693" ht="18.75">
      <c r="A3693" s="3"/>
    </row>
    <row r="3694" ht="18.75">
      <c r="A3694" s="3"/>
    </row>
    <row r="3695" ht="18.75">
      <c r="A3695" s="3"/>
    </row>
    <row r="3696" ht="18.75">
      <c r="A3696" s="3"/>
    </row>
    <row r="3697" ht="18.75">
      <c r="A3697" s="3"/>
    </row>
    <row r="3698" ht="18.75">
      <c r="A3698" s="3"/>
    </row>
    <row r="3699" ht="18.75">
      <c r="A3699" s="3"/>
    </row>
    <row r="3700" ht="18.75">
      <c r="A3700" s="3"/>
    </row>
    <row r="3701" ht="18.75">
      <c r="A3701" s="3"/>
    </row>
    <row r="3702" ht="18.75">
      <c r="A3702" s="3"/>
    </row>
    <row r="3703" ht="18.75">
      <c r="A3703" s="3"/>
    </row>
    <row r="3704" ht="18.75">
      <c r="A3704" s="3"/>
    </row>
    <row r="3705" ht="18.75">
      <c r="A3705" s="3"/>
    </row>
    <row r="3706" ht="18.75">
      <c r="A3706" s="3"/>
    </row>
    <row r="3707" ht="18.75">
      <c r="A3707" s="3"/>
    </row>
    <row r="3708" ht="18.75">
      <c r="A3708" s="3"/>
    </row>
    <row r="3709" ht="18.75">
      <c r="A3709" s="3"/>
    </row>
    <row r="3710" ht="18.75">
      <c r="A3710" s="3"/>
    </row>
    <row r="3711" ht="18.75">
      <c r="A3711" s="3"/>
    </row>
    <row r="3712" ht="18.75">
      <c r="A3712" s="3"/>
    </row>
    <row r="3713" ht="18.75">
      <c r="A3713" s="3"/>
    </row>
    <row r="3714" ht="18.75">
      <c r="A3714" s="3"/>
    </row>
    <row r="3715" ht="18.75">
      <c r="A3715" s="3"/>
    </row>
    <row r="3716" ht="18.75">
      <c r="A3716" s="3"/>
    </row>
    <row r="3717" ht="18.75">
      <c r="A3717" s="3"/>
    </row>
    <row r="3718" ht="18.75">
      <c r="A3718" s="3"/>
    </row>
    <row r="3719" ht="18.75">
      <c r="A3719" s="3"/>
    </row>
    <row r="3720" ht="18.75">
      <c r="A3720" s="3"/>
    </row>
    <row r="3721" ht="18.75">
      <c r="A3721" s="3"/>
    </row>
    <row r="3722" ht="18.75">
      <c r="A3722" s="3"/>
    </row>
    <row r="3723" ht="18.75">
      <c r="A3723" s="3"/>
    </row>
    <row r="3724" ht="18.75">
      <c r="A3724" s="3"/>
    </row>
    <row r="3725" ht="18.75">
      <c r="A3725" s="3"/>
    </row>
    <row r="3726" ht="18.75">
      <c r="A3726" s="3"/>
    </row>
    <row r="3727" ht="18.75">
      <c r="A3727" s="3"/>
    </row>
    <row r="3728" ht="18.75">
      <c r="A3728" s="3"/>
    </row>
    <row r="3729" ht="18.75">
      <c r="A3729" s="3"/>
    </row>
    <row r="3730" ht="18.75">
      <c r="A3730" s="3"/>
    </row>
    <row r="3731" ht="18.75">
      <c r="A3731" s="3"/>
    </row>
    <row r="3732" ht="18.75">
      <c r="A3732" s="3"/>
    </row>
    <row r="3733" ht="18.75">
      <c r="A3733" s="3"/>
    </row>
    <row r="3734" ht="18.75">
      <c r="A3734" s="3"/>
    </row>
    <row r="3735" ht="18.75">
      <c r="A3735" s="3"/>
    </row>
    <row r="3736" ht="18.75">
      <c r="A3736" s="3"/>
    </row>
    <row r="3737" ht="18.75">
      <c r="A3737" s="3"/>
    </row>
    <row r="3738" ht="18.75">
      <c r="A3738" s="3"/>
    </row>
    <row r="3739" ht="18.75">
      <c r="A3739" s="3"/>
    </row>
    <row r="3740" ht="18.75">
      <c r="A3740" s="3"/>
    </row>
    <row r="3741" ht="18.75">
      <c r="A3741" s="3"/>
    </row>
    <row r="3742" ht="18.75">
      <c r="A3742" s="3"/>
    </row>
    <row r="3743" ht="18.75">
      <c r="A3743" s="3"/>
    </row>
    <row r="3744" ht="18.75">
      <c r="A3744" s="3"/>
    </row>
    <row r="3745" ht="18.75">
      <c r="A3745" s="3"/>
    </row>
    <row r="3746" ht="18.75">
      <c r="A3746" s="3"/>
    </row>
    <row r="3747" ht="18.75">
      <c r="A3747" s="3"/>
    </row>
    <row r="3748" ht="18.75">
      <c r="A3748" s="3"/>
    </row>
    <row r="3749" ht="18.75">
      <c r="A3749" s="3"/>
    </row>
    <row r="3750" ht="18.75">
      <c r="A3750" s="3"/>
    </row>
    <row r="3751" ht="18.75">
      <c r="A3751" s="3"/>
    </row>
    <row r="3752" ht="18.75">
      <c r="A3752" s="3"/>
    </row>
    <row r="3753" ht="18.75">
      <c r="A3753" s="3"/>
    </row>
    <row r="3754" ht="18.75">
      <c r="A3754" s="3"/>
    </row>
    <row r="3755" ht="18.75">
      <c r="A3755" s="3"/>
    </row>
    <row r="3756" ht="18.75">
      <c r="A3756" s="3"/>
    </row>
    <row r="3757" ht="18.75">
      <c r="A3757" s="3"/>
    </row>
    <row r="3758" ht="18.75">
      <c r="A3758" s="3"/>
    </row>
    <row r="3759" ht="18.75">
      <c r="A3759" s="3"/>
    </row>
    <row r="3760" ht="18.75">
      <c r="A3760" s="3"/>
    </row>
    <row r="3761" ht="18.75">
      <c r="A3761" s="3"/>
    </row>
    <row r="3762" ht="18.75">
      <c r="A3762" s="3"/>
    </row>
    <row r="3763" ht="18.75">
      <c r="A3763" s="3"/>
    </row>
    <row r="3764" ht="18.75">
      <c r="A3764" s="3"/>
    </row>
    <row r="3765" ht="18.75">
      <c r="A3765" s="3"/>
    </row>
    <row r="3766" ht="18.75">
      <c r="A3766" s="3"/>
    </row>
    <row r="3767" ht="18.75">
      <c r="A3767" s="3"/>
    </row>
    <row r="3768" ht="18.75">
      <c r="A3768" s="3"/>
    </row>
    <row r="3769" ht="18.75">
      <c r="A3769" s="3"/>
    </row>
    <row r="3770" ht="18.75">
      <c r="A3770" s="3"/>
    </row>
    <row r="3771" ht="18.75">
      <c r="A3771" s="3"/>
    </row>
    <row r="3772" ht="18.75">
      <c r="A3772" s="3"/>
    </row>
    <row r="3773" ht="18.75">
      <c r="A3773" s="3"/>
    </row>
    <row r="3774" ht="18.75">
      <c r="A3774" s="3"/>
    </row>
    <row r="3775" ht="18.75">
      <c r="A3775" s="3"/>
    </row>
    <row r="3776" ht="18.75">
      <c r="A3776" s="3"/>
    </row>
    <row r="3777" ht="18.75">
      <c r="A3777" s="3"/>
    </row>
    <row r="3778" ht="18.75">
      <c r="A3778" s="3"/>
    </row>
    <row r="3779" ht="18.75">
      <c r="A3779" s="3"/>
    </row>
    <row r="3780" ht="18.75">
      <c r="A3780" s="3"/>
    </row>
    <row r="3781" ht="18.75">
      <c r="A3781" s="3"/>
    </row>
    <row r="3782" ht="18.75">
      <c r="A3782" s="3"/>
    </row>
    <row r="3783" ht="18.75">
      <c r="A3783" s="3"/>
    </row>
    <row r="3784" ht="18.75">
      <c r="A3784" s="3"/>
    </row>
    <row r="3785" ht="18.75">
      <c r="A3785" s="3"/>
    </row>
    <row r="3786" ht="18.75">
      <c r="A3786" s="3"/>
    </row>
    <row r="3787" ht="18.75">
      <c r="A3787" s="3"/>
    </row>
    <row r="3788" ht="18.75">
      <c r="A3788" s="3"/>
    </row>
    <row r="3789" ht="18.75">
      <c r="A3789" s="3"/>
    </row>
    <row r="3790" ht="18.75">
      <c r="A3790" s="3"/>
    </row>
    <row r="3791" ht="18.75">
      <c r="A3791" s="3"/>
    </row>
    <row r="3792" ht="18.75">
      <c r="A3792" s="3"/>
    </row>
    <row r="3793" ht="18.75">
      <c r="A3793" s="3"/>
    </row>
    <row r="3794" ht="18.75">
      <c r="A3794" s="3"/>
    </row>
    <row r="3795" ht="18.75">
      <c r="A3795" s="3"/>
    </row>
    <row r="3796" ht="18.75">
      <c r="A3796" s="3"/>
    </row>
    <row r="3797" ht="18.75">
      <c r="A3797" s="3"/>
    </row>
    <row r="3798" ht="18.75">
      <c r="A3798" s="3"/>
    </row>
    <row r="3799" ht="18.75">
      <c r="A3799" s="3"/>
    </row>
    <row r="3800" ht="18.75">
      <c r="A3800" s="3"/>
    </row>
    <row r="3801" ht="18.75">
      <c r="A3801" s="3"/>
    </row>
    <row r="3802" ht="18.75">
      <c r="A3802" s="3"/>
    </row>
    <row r="3803" ht="18.75">
      <c r="A3803" s="3"/>
    </row>
    <row r="3804" ht="18.75">
      <c r="A3804" s="3"/>
    </row>
    <row r="3805" ht="18.75">
      <c r="A3805" s="3"/>
    </row>
    <row r="3806" ht="18.75">
      <c r="A3806" s="3"/>
    </row>
    <row r="3807" ht="18.75">
      <c r="A3807" s="3"/>
    </row>
    <row r="3808" ht="18.75">
      <c r="A3808" s="3"/>
    </row>
    <row r="3809" ht="18.75">
      <c r="A3809" s="3"/>
    </row>
    <row r="3810" ht="18.75">
      <c r="A3810" s="3"/>
    </row>
    <row r="3811" ht="18.75">
      <c r="A3811" s="3"/>
    </row>
    <row r="3812" ht="18.75">
      <c r="A3812" s="3"/>
    </row>
    <row r="3813" ht="18.75">
      <c r="A3813" s="3"/>
    </row>
    <row r="3814" ht="18.75">
      <c r="A3814" s="3"/>
    </row>
    <row r="3815" ht="18.75">
      <c r="A3815" s="3"/>
    </row>
    <row r="3816" ht="18.75">
      <c r="A3816" s="3"/>
    </row>
    <row r="3817" ht="18.75">
      <c r="A3817" s="3"/>
    </row>
    <row r="3818" ht="18.75">
      <c r="A3818" s="3"/>
    </row>
    <row r="3819" ht="18.75">
      <c r="A3819" s="3"/>
    </row>
    <row r="3820" ht="18.75">
      <c r="A3820" s="3"/>
    </row>
    <row r="3821" ht="18.75">
      <c r="A3821" s="3"/>
    </row>
    <row r="3822" ht="18.75">
      <c r="A3822" s="3"/>
    </row>
    <row r="3823" ht="18.75">
      <c r="A3823" s="3"/>
    </row>
    <row r="3824" ht="18.75">
      <c r="A3824" s="3"/>
    </row>
    <row r="3825" ht="18.75">
      <c r="A3825" s="3"/>
    </row>
    <row r="3826" ht="18.75">
      <c r="A3826" s="3"/>
    </row>
    <row r="3827" ht="18.75">
      <c r="A3827" s="3"/>
    </row>
    <row r="3828" ht="18.75">
      <c r="A3828" s="3"/>
    </row>
    <row r="3829" ht="18.75">
      <c r="A3829" s="3"/>
    </row>
    <row r="3830" ht="18.75">
      <c r="A3830" s="3"/>
    </row>
    <row r="3831" ht="18.75">
      <c r="A3831" s="3"/>
    </row>
    <row r="3832" ht="18.75">
      <c r="A3832" s="3"/>
    </row>
    <row r="3833" ht="18.75">
      <c r="A3833" s="3"/>
    </row>
    <row r="3834" ht="18.75">
      <c r="A3834" s="3"/>
    </row>
    <row r="3835" ht="18.75">
      <c r="A3835" s="3"/>
    </row>
    <row r="3836" ht="18.75">
      <c r="A3836" s="3"/>
    </row>
    <row r="3837" ht="18.75">
      <c r="A3837" s="3"/>
    </row>
    <row r="3838" ht="18.75">
      <c r="A3838" s="3"/>
    </row>
    <row r="3839" ht="18.75">
      <c r="A3839" s="3"/>
    </row>
    <row r="3840" ht="18.75">
      <c r="A3840" s="3"/>
    </row>
    <row r="3841" ht="18.75">
      <c r="A3841" s="3"/>
    </row>
    <row r="3842" ht="18.75">
      <c r="A3842" s="3"/>
    </row>
    <row r="3843" ht="18.75">
      <c r="A3843" s="3"/>
    </row>
    <row r="3844" ht="18.75">
      <c r="A3844" s="3"/>
    </row>
    <row r="3845" ht="18.75">
      <c r="A3845" s="3"/>
    </row>
    <row r="3846" ht="18.75">
      <c r="A3846" s="3"/>
    </row>
    <row r="3847" ht="18.75">
      <c r="A3847" s="3"/>
    </row>
    <row r="3848" ht="18.75">
      <c r="A3848" s="3"/>
    </row>
    <row r="3849" ht="18.75">
      <c r="A3849" s="3"/>
    </row>
    <row r="3850" ht="18.75">
      <c r="A3850" s="3"/>
    </row>
    <row r="3851" ht="18.75">
      <c r="A3851" s="3"/>
    </row>
    <row r="3852" ht="18.75">
      <c r="A3852" s="3"/>
    </row>
    <row r="3853" ht="18.75">
      <c r="A3853" s="3"/>
    </row>
    <row r="3854" ht="18.75">
      <c r="A3854" s="3"/>
    </row>
    <row r="3855" ht="18.75">
      <c r="A3855" s="3"/>
    </row>
    <row r="3856" ht="18.75">
      <c r="A3856" s="3"/>
    </row>
    <row r="3857" ht="18.75">
      <c r="A3857" s="3"/>
    </row>
    <row r="3858" ht="18.75">
      <c r="A3858" s="3"/>
    </row>
    <row r="3859" ht="18.75">
      <c r="A3859" s="3"/>
    </row>
    <row r="3860" ht="18.75">
      <c r="A3860" s="3"/>
    </row>
    <row r="3861" ht="18.75">
      <c r="A3861" s="3"/>
    </row>
    <row r="3862" ht="18.75">
      <c r="A3862" s="3"/>
    </row>
    <row r="3863" ht="18.75">
      <c r="A3863" s="3"/>
    </row>
    <row r="3864" ht="18.75">
      <c r="A3864" s="3"/>
    </row>
    <row r="3865" ht="18.75">
      <c r="A3865" s="3"/>
    </row>
    <row r="3866" ht="18.75">
      <c r="A3866" s="3"/>
    </row>
    <row r="3867" ht="18.75">
      <c r="A3867" s="3"/>
    </row>
    <row r="3868" ht="18.75">
      <c r="A3868" s="3"/>
    </row>
    <row r="3869" ht="18.75">
      <c r="A3869" s="3"/>
    </row>
    <row r="3870" ht="18.75">
      <c r="A3870" s="3"/>
    </row>
    <row r="3871" ht="18.75">
      <c r="A3871" s="3"/>
    </row>
    <row r="3872" ht="18.75">
      <c r="A3872" s="3"/>
    </row>
    <row r="3873" ht="18.75">
      <c r="A3873" s="3"/>
    </row>
    <row r="3874" ht="18.75">
      <c r="A3874" s="3"/>
    </row>
    <row r="3875" ht="18.75">
      <c r="A3875" s="3"/>
    </row>
    <row r="3876" ht="18.75">
      <c r="A3876" s="3"/>
    </row>
    <row r="3877" ht="18.75">
      <c r="A3877" s="3"/>
    </row>
    <row r="3878" ht="18.75">
      <c r="A3878" s="3"/>
    </row>
    <row r="3879" ht="18.75">
      <c r="A3879" s="3"/>
    </row>
    <row r="3880" ht="18.75">
      <c r="A3880" s="3"/>
    </row>
    <row r="3881" ht="18.75">
      <c r="A3881" s="3"/>
    </row>
    <row r="3882" ht="18.75">
      <c r="A3882" s="3"/>
    </row>
    <row r="3883" ht="18.75">
      <c r="A3883" s="3"/>
    </row>
    <row r="3884" ht="18.75">
      <c r="A3884" s="3"/>
    </row>
    <row r="3885" ht="18.75">
      <c r="A3885" s="3"/>
    </row>
    <row r="3886" ht="18.75">
      <c r="A3886" s="3"/>
    </row>
    <row r="3887" ht="18.75">
      <c r="A3887" s="3"/>
    </row>
    <row r="3888" ht="18.75">
      <c r="A3888" s="3"/>
    </row>
    <row r="3889" ht="18.75">
      <c r="A3889" s="3"/>
    </row>
    <row r="3890" ht="18.75">
      <c r="A3890" s="3"/>
    </row>
    <row r="3891" ht="18.75">
      <c r="A3891" s="3"/>
    </row>
    <row r="3892" ht="18.75">
      <c r="A3892" s="3"/>
    </row>
    <row r="3893" ht="18.75">
      <c r="A3893" s="3"/>
    </row>
    <row r="3894" ht="18.75">
      <c r="A3894" s="3"/>
    </row>
    <row r="3895" ht="18.75">
      <c r="A3895" s="3"/>
    </row>
    <row r="3896" ht="18.75">
      <c r="A3896" s="3"/>
    </row>
    <row r="3897" ht="18.75">
      <c r="A3897" s="3"/>
    </row>
    <row r="3898" ht="18.75">
      <c r="A3898" s="3"/>
    </row>
    <row r="3899" ht="18.75">
      <c r="A3899" s="3"/>
    </row>
    <row r="3900" ht="18.75">
      <c r="A3900" s="3"/>
    </row>
    <row r="3901" ht="18.75">
      <c r="A3901" s="3"/>
    </row>
    <row r="3902" ht="18.75">
      <c r="A3902" s="3"/>
    </row>
    <row r="3903" ht="18.75">
      <c r="A3903" s="3"/>
    </row>
    <row r="3904" ht="18.75">
      <c r="A3904" s="3"/>
    </row>
    <row r="3905" ht="18.75">
      <c r="A3905" s="3"/>
    </row>
    <row r="3906" ht="18.75">
      <c r="A3906" s="3"/>
    </row>
    <row r="3907" ht="18.75">
      <c r="A3907" s="3"/>
    </row>
    <row r="3908" ht="18.75">
      <c r="A3908" s="3"/>
    </row>
    <row r="3909" ht="18.75">
      <c r="A3909" s="3"/>
    </row>
    <row r="3910" ht="18.75">
      <c r="A3910" s="3"/>
    </row>
    <row r="3911" ht="18.75">
      <c r="A3911" s="3"/>
    </row>
    <row r="3912" ht="18.75">
      <c r="A3912" s="3"/>
    </row>
    <row r="3913" ht="18.75">
      <c r="A3913" s="3"/>
    </row>
    <row r="3914" ht="18.75">
      <c r="A3914" s="3"/>
    </row>
    <row r="3915" ht="18.75">
      <c r="A3915" s="3"/>
    </row>
    <row r="3916" ht="18.75">
      <c r="A3916" s="3"/>
    </row>
    <row r="3917" ht="18.75">
      <c r="A3917" s="3"/>
    </row>
    <row r="3918" ht="18.75">
      <c r="A3918" s="3"/>
    </row>
    <row r="3919" ht="18.75">
      <c r="A3919" s="3"/>
    </row>
    <row r="3920" ht="18.75">
      <c r="A3920" s="3"/>
    </row>
    <row r="3921" ht="18.75">
      <c r="A3921" s="3"/>
    </row>
    <row r="3922" ht="18.75">
      <c r="A3922" s="3"/>
    </row>
    <row r="3923" ht="18.75">
      <c r="A3923" s="3"/>
    </row>
    <row r="3924" ht="18.75">
      <c r="A3924" s="3"/>
    </row>
    <row r="3925" ht="18.75">
      <c r="A3925" s="3"/>
    </row>
    <row r="3926" ht="18.75">
      <c r="A3926" s="3"/>
    </row>
    <row r="3927" ht="18.75">
      <c r="A3927" s="3"/>
    </row>
    <row r="3928" ht="18.75">
      <c r="A3928" s="3"/>
    </row>
    <row r="3929" ht="18.75">
      <c r="A3929" s="3"/>
    </row>
    <row r="3930" ht="18.75">
      <c r="A3930" s="3"/>
    </row>
    <row r="3931" ht="18.75">
      <c r="A3931" s="3"/>
    </row>
    <row r="3932" ht="18.75">
      <c r="A3932" s="3"/>
    </row>
    <row r="3933" ht="18.75">
      <c r="A3933" s="3"/>
    </row>
    <row r="3934" ht="18.75">
      <c r="A3934" s="3"/>
    </row>
    <row r="3935" ht="18.75">
      <c r="A3935" s="3"/>
    </row>
    <row r="3936" ht="18.75">
      <c r="A3936" s="3"/>
    </row>
    <row r="3937" ht="18.75">
      <c r="A3937" s="3"/>
    </row>
    <row r="3938" ht="18.75">
      <c r="A3938" s="3"/>
    </row>
    <row r="3939" ht="18.75">
      <c r="A3939" s="3"/>
    </row>
    <row r="3940" ht="18.75">
      <c r="A3940" s="3"/>
    </row>
    <row r="3941" ht="18.75">
      <c r="A3941" s="3"/>
    </row>
    <row r="3942" ht="18.75">
      <c r="A3942" s="3"/>
    </row>
    <row r="3943" ht="18.75">
      <c r="A3943" s="3"/>
    </row>
    <row r="3944" ht="18.75">
      <c r="A3944" s="3"/>
    </row>
    <row r="3945" ht="18.75">
      <c r="A3945" s="3"/>
    </row>
    <row r="3946" ht="18.75">
      <c r="A3946" s="3"/>
    </row>
    <row r="3947" ht="18.75">
      <c r="A3947" s="3"/>
    </row>
    <row r="3948" ht="18.75">
      <c r="A3948" s="3"/>
    </row>
    <row r="3949" ht="18.75">
      <c r="A3949" s="3"/>
    </row>
    <row r="3950" ht="18.75">
      <c r="A3950" s="3"/>
    </row>
    <row r="3951" ht="18.75">
      <c r="A3951" s="3"/>
    </row>
    <row r="3952" ht="18.75">
      <c r="A3952" s="3"/>
    </row>
    <row r="3953" ht="18.75">
      <c r="A3953" s="3"/>
    </row>
    <row r="3954" ht="18.75">
      <c r="A3954" s="3"/>
    </row>
    <row r="3955" ht="18.75">
      <c r="A3955" s="3"/>
    </row>
    <row r="3956" ht="18.75">
      <c r="A3956" s="3"/>
    </row>
    <row r="3957" ht="18.75">
      <c r="A3957" s="3"/>
    </row>
    <row r="3958" ht="18.75">
      <c r="A3958" s="3"/>
    </row>
    <row r="3959" ht="18.75">
      <c r="A3959" s="3"/>
    </row>
    <row r="3960" ht="18.75">
      <c r="A3960" s="3"/>
    </row>
    <row r="3961" ht="18.75">
      <c r="A3961" s="3"/>
    </row>
    <row r="3962" ht="18.75">
      <c r="A3962" s="3"/>
    </row>
    <row r="3963" ht="18.75">
      <c r="A3963" s="3"/>
    </row>
    <row r="3964" ht="18.75">
      <c r="A3964" s="3"/>
    </row>
    <row r="3965" ht="18.75">
      <c r="A3965" s="3"/>
    </row>
    <row r="3966" ht="18.75">
      <c r="A3966" s="3"/>
    </row>
    <row r="3967" ht="18.75">
      <c r="A3967" s="3"/>
    </row>
    <row r="3968" ht="18.75">
      <c r="A3968" s="3"/>
    </row>
    <row r="3969" ht="18.75">
      <c r="A3969" s="3"/>
    </row>
    <row r="3970" ht="18.75">
      <c r="A3970" s="3"/>
    </row>
    <row r="3971" ht="18.75">
      <c r="A3971" s="3"/>
    </row>
    <row r="3972" ht="18.75">
      <c r="A3972" s="3"/>
    </row>
    <row r="3973" ht="18.75">
      <c r="A3973" s="3"/>
    </row>
    <row r="3974" ht="18.75">
      <c r="A3974" s="3"/>
    </row>
    <row r="3975" ht="18.75">
      <c r="A3975" s="3"/>
    </row>
    <row r="3976" ht="18.75">
      <c r="A3976" s="3"/>
    </row>
    <row r="3977" ht="18.75">
      <c r="A3977" s="3"/>
    </row>
    <row r="3978" ht="18.75">
      <c r="A3978" s="3"/>
    </row>
    <row r="3979" ht="18.75">
      <c r="A3979" s="3"/>
    </row>
    <row r="3980" ht="18.75">
      <c r="A3980" s="3"/>
    </row>
    <row r="3981" ht="18.75">
      <c r="A3981" s="3"/>
    </row>
    <row r="3982" ht="18.75">
      <c r="A3982" s="3"/>
    </row>
    <row r="3983" ht="18.75">
      <c r="A3983" s="3"/>
    </row>
    <row r="3984" ht="18.75">
      <c r="A3984" s="3"/>
    </row>
    <row r="3985" ht="18.75">
      <c r="A3985" s="3"/>
    </row>
    <row r="3986" ht="18.75">
      <c r="A3986" s="3"/>
    </row>
    <row r="3987" ht="18.75">
      <c r="A3987" s="3"/>
    </row>
    <row r="3988" ht="18.75">
      <c r="A3988" s="3"/>
    </row>
    <row r="3989" ht="18.75">
      <c r="A3989" s="3"/>
    </row>
    <row r="3990" ht="18.75">
      <c r="A3990" s="3"/>
    </row>
    <row r="3991" ht="18.75">
      <c r="A3991" s="3"/>
    </row>
    <row r="3992" ht="18.75">
      <c r="A3992" s="3"/>
    </row>
    <row r="3993" ht="18.75">
      <c r="A3993" s="3"/>
    </row>
    <row r="3994" ht="18.75">
      <c r="A3994" s="3"/>
    </row>
    <row r="3995" ht="18.75">
      <c r="A3995" s="3"/>
    </row>
    <row r="3996" ht="18.75">
      <c r="A3996" s="3"/>
    </row>
    <row r="3997" ht="18.75">
      <c r="A3997" s="3"/>
    </row>
    <row r="3998" ht="18.75">
      <c r="A3998" s="3"/>
    </row>
    <row r="3999" ht="18.75">
      <c r="A3999" s="3"/>
    </row>
    <row r="4000" ht="18.75">
      <c r="A4000" s="3"/>
    </row>
    <row r="4001" ht="18.75">
      <c r="A4001" s="3"/>
    </row>
    <row r="4002" ht="18.75">
      <c r="A4002" s="3"/>
    </row>
    <row r="4003" ht="18.75">
      <c r="A4003" s="3"/>
    </row>
    <row r="4004" ht="18.75">
      <c r="A4004" s="3"/>
    </row>
    <row r="4005" ht="18.75">
      <c r="A4005" s="3"/>
    </row>
    <row r="4006" ht="18.75">
      <c r="A4006" s="3"/>
    </row>
    <row r="4007" ht="18.75">
      <c r="A4007" s="3"/>
    </row>
    <row r="4008" ht="18.75">
      <c r="A4008" s="3"/>
    </row>
    <row r="4009" ht="18.75">
      <c r="A4009" s="3"/>
    </row>
    <row r="4010" ht="18.75">
      <c r="A4010" s="3"/>
    </row>
    <row r="4011" ht="18.75">
      <c r="A4011" s="3"/>
    </row>
    <row r="4012" ht="18.75">
      <c r="A4012" s="3"/>
    </row>
    <row r="4013" ht="18.75">
      <c r="A4013" s="3"/>
    </row>
    <row r="4014" ht="18.75">
      <c r="A4014" s="3"/>
    </row>
    <row r="4015" ht="18.75">
      <c r="A4015" s="3"/>
    </row>
    <row r="4016" ht="18.75">
      <c r="A4016" s="3"/>
    </row>
    <row r="4017" ht="18.75">
      <c r="A4017" s="3"/>
    </row>
    <row r="4018" ht="18.75">
      <c r="A4018" s="3"/>
    </row>
    <row r="4019" ht="18.75">
      <c r="A4019" s="3"/>
    </row>
    <row r="4020" ht="18.75">
      <c r="A4020" s="3"/>
    </row>
    <row r="4021" ht="18.75">
      <c r="A4021" s="3"/>
    </row>
    <row r="4022" ht="18.75">
      <c r="A4022" s="3"/>
    </row>
    <row r="4023" ht="18.75">
      <c r="A4023" s="3"/>
    </row>
    <row r="4024" ht="18.75">
      <c r="A4024" s="3"/>
    </row>
    <row r="4025" ht="18.75">
      <c r="A4025" s="3"/>
    </row>
    <row r="4026" ht="18.75">
      <c r="A4026" s="3"/>
    </row>
    <row r="4027" ht="18.75">
      <c r="A4027" s="3"/>
    </row>
    <row r="4028" ht="18.75">
      <c r="A4028" s="3"/>
    </row>
    <row r="4029" ht="18.75">
      <c r="A4029" s="3"/>
    </row>
    <row r="4030" ht="18.75">
      <c r="A4030" s="3"/>
    </row>
    <row r="4031" ht="18.75">
      <c r="A4031" s="3"/>
    </row>
    <row r="4032" ht="18.75">
      <c r="A4032" s="3"/>
    </row>
    <row r="4033" ht="18.75">
      <c r="A4033" s="3"/>
    </row>
    <row r="4034" ht="18.75">
      <c r="A4034" s="3"/>
    </row>
    <row r="4035" ht="18.75">
      <c r="A4035" s="3"/>
    </row>
    <row r="4036" ht="18.75">
      <c r="A4036" s="3"/>
    </row>
    <row r="4037" ht="18.75">
      <c r="A4037" s="3"/>
    </row>
    <row r="4038" ht="18.75">
      <c r="A4038" s="3"/>
    </row>
    <row r="4039" ht="18.75">
      <c r="A4039" s="3"/>
    </row>
    <row r="4040" ht="18.75">
      <c r="A4040" s="3"/>
    </row>
    <row r="4041" ht="18.75">
      <c r="A4041" s="3"/>
    </row>
    <row r="4042" ht="18.75">
      <c r="A4042" s="3"/>
    </row>
    <row r="4043" ht="18.75">
      <c r="A4043" s="3"/>
    </row>
    <row r="4044" ht="18.75">
      <c r="A4044" s="3"/>
    </row>
    <row r="4045" ht="18.75">
      <c r="A4045" s="3"/>
    </row>
    <row r="4046" ht="18.75">
      <c r="A4046" s="3"/>
    </row>
    <row r="4047" ht="18.75">
      <c r="A4047" s="3"/>
    </row>
    <row r="4048" ht="18.75">
      <c r="A4048" s="3"/>
    </row>
    <row r="4049" ht="18.75">
      <c r="A4049" s="3"/>
    </row>
    <row r="4050" ht="18.75">
      <c r="A4050" s="3"/>
    </row>
    <row r="4051" ht="18.75">
      <c r="A4051" s="3"/>
    </row>
    <row r="4052" ht="18.75">
      <c r="A4052" s="3"/>
    </row>
    <row r="4053" ht="18.75">
      <c r="A4053" s="3"/>
    </row>
    <row r="4054" ht="18.75">
      <c r="A4054" s="3"/>
    </row>
    <row r="4055" ht="18.75">
      <c r="A4055" s="3"/>
    </row>
    <row r="4056" ht="18.75">
      <c r="A4056" s="3"/>
    </row>
    <row r="4057" ht="18.75">
      <c r="A4057" s="3"/>
    </row>
    <row r="4058" ht="18.75">
      <c r="A4058" s="3"/>
    </row>
    <row r="4059" ht="18.75">
      <c r="A4059" s="3"/>
    </row>
    <row r="4060" ht="18.75">
      <c r="A4060" s="3"/>
    </row>
    <row r="4061" ht="18.75">
      <c r="A4061" s="3"/>
    </row>
    <row r="4062" ht="18.75">
      <c r="A4062" s="3"/>
    </row>
    <row r="4063" ht="18.75">
      <c r="A4063" s="3"/>
    </row>
    <row r="4064" ht="18.75">
      <c r="A4064" s="3"/>
    </row>
    <row r="4065" ht="18.75">
      <c r="A4065" s="3"/>
    </row>
    <row r="4066" ht="18.75">
      <c r="A4066" s="3"/>
    </row>
    <row r="4067" ht="18.75">
      <c r="A4067" s="3"/>
    </row>
    <row r="4068" ht="18.75">
      <c r="A4068" s="3"/>
    </row>
    <row r="4069" ht="18.75">
      <c r="A4069" s="3"/>
    </row>
    <row r="4070" ht="18.75">
      <c r="A4070" s="3"/>
    </row>
    <row r="4071" ht="18.75">
      <c r="A4071" s="3"/>
    </row>
    <row r="4072" ht="18.75">
      <c r="A4072" s="3"/>
    </row>
    <row r="4073" ht="18.75">
      <c r="A4073" s="3"/>
    </row>
    <row r="4074" ht="18.75">
      <c r="A4074" s="3"/>
    </row>
    <row r="4075" ht="18.75">
      <c r="A4075" s="3"/>
    </row>
    <row r="4076" ht="18.75">
      <c r="A4076" s="3"/>
    </row>
    <row r="4077" ht="18.75">
      <c r="A4077" s="3"/>
    </row>
    <row r="4078" ht="18.75">
      <c r="A4078" s="3"/>
    </row>
    <row r="4079" ht="18.75">
      <c r="A4079" s="3"/>
    </row>
    <row r="4080" ht="18.75">
      <c r="A4080" s="3"/>
    </row>
    <row r="4081" ht="18.75">
      <c r="A4081" s="3"/>
    </row>
    <row r="4082" ht="18.75">
      <c r="A4082" s="3"/>
    </row>
    <row r="4083" ht="18.75">
      <c r="A4083" s="3"/>
    </row>
    <row r="4084" ht="18.75">
      <c r="A4084" s="3"/>
    </row>
    <row r="4085" ht="18.75">
      <c r="A4085" s="3"/>
    </row>
    <row r="4086" ht="18.75">
      <c r="A4086" s="3"/>
    </row>
    <row r="4087" ht="18.75">
      <c r="A4087" s="3"/>
    </row>
    <row r="4088" ht="18.75">
      <c r="A4088" s="3"/>
    </row>
    <row r="4089" ht="18.75">
      <c r="A4089" s="3"/>
    </row>
    <row r="4090" ht="18.75">
      <c r="A4090" s="3"/>
    </row>
    <row r="4091" ht="18.75">
      <c r="A4091" s="3"/>
    </row>
    <row r="4092" ht="18.75">
      <c r="A4092" s="3"/>
    </row>
    <row r="4093" ht="18.75">
      <c r="A4093" s="3"/>
    </row>
    <row r="4094" ht="18.75">
      <c r="A4094" s="3"/>
    </row>
    <row r="4095" ht="18.75">
      <c r="A4095" s="3"/>
    </row>
    <row r="4096" ht="18.75">
      <c r="A4096" s="3"/>
    </row>
    <row r="4097" ht="18.75">
      <c r="A4097" s="3"/>
    </row>
    <row r="4098" ht="18.75">
      <c r="A4098" s="3"/>
    </row>
    <row r="4099" ht="18.75">
      <c r="A4099" s="3"/>
    </row>
    <row r="4100" ht="18.75">
      <c r="A4100" s="3"/>
    </row>
    <row r="4101" ht="18.75">
      <c r="A4101" s="3"/>
    </row>
    <row r="4102" ht="18.75">
      <c r="A4102" s="3"/>
    </row>
    <row r="4103" ht="18.75">
      <c r="A4103" s="3"/>
    </row>
    <row r="4104" ht="18.75">
      <c r="A4104" s="3"/>
    </row>
    <row r="4105" ht="18.75">
      <c r="A4105" s="3"/>
    </row>
    <row r="4106" ht="18.75">
      <c r="A4106" s="3"/>
    </row>
    <row r="4107" ht="18.75">
      <c r="A4107" s="3"/>
    </row>
    <row r="4108" ht="18.75">
      <c r="A4108" s="3"/>
    </row>
    <row r="4109" ht="18.75">
      <c r="A4109" s="3"/>
    </row>
    <row r="4110" ht="18.75">
      <c r="A4110" s="3"/>
    </row>
    <row r="4111" ht="18.75">
      <c r="A4111" s="3"/>
    </row>
    <row r="4112" ht="18.75">
      <c r="A4112" s="3"/>
    </row>
    <row r="4113" ht="18.75">
      <c r="A4113" s="3"/>
    </row>
    <row r="4114" ht="18.75">
      <c r="A4114" s="3"/>
    </row>
    <row r="4115" ht="18.75">
      <c r="A4115" s="3"/>
    </row>
    <row r="4116" ht="18.75">
      <c r="A4116" s="3"/>
    </row>
    <row r="4117" ht="18.75">
      <c r="A4117" s="3"/>
    </row>
    <row r="4118" ht="18.75">
      <c r="A4118" s="3"/>
    </row>
    <row r="4119" ht="18.75">
      <c r="A4119"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Гордеева Мария Николаевна</dc:creator>
  <cp:keywords/>
  <dc:description/>
  <cp:lastModifiedBy>tuv</cp:lastModifiedBy>
  <cp:lastPrinted>2022-08-04T06:50:20Z</cp:lastPrinted>
  <dcterms:created xsi:type="dcterms:W3CDTF">2002-12-28T07:52:23Z</dcterms:created>
  <dcterms:modified xsi:type="dcterms:W3CDTF">2022-08-04T06:50:56Z</dcterms:modified>
  <cp:category/>
  <cp:version/>
  <cp:contentType/>
  <cp:contentStatus/>
</cp:coreProperties>
</file>